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Users\katarina.kramar\Desktop\IZVRŠENJE 2025\1-12.2025\novi izvještaj 7.4\"/>
    </mc:Choice>
  </mc:AlternateContent>
  <bookViews>
    <workbookView xWindow="-105" yWindow="-105" windowWidth="19425" windowHeight="10425" firstSheet="2" activeTab="7"/>
  </bookViews>
  <sheets>
    <sheet name="A. SAŽETAK" sheetId="1" r:id="rId1"/>
    <sheet name="A.1 PRIHODI EK" sheetId="2" r:id="rId2"/>
    <sheet name="A.1 RASHODI EK" sheetId="6" r:id="rId3"/>
    <sheet name="A.2 PRIHODI I RASHODI IF" sheetId="4" r:id="rId4"/>
    <sheet name="A.3 RASHODI FUNKC" sheetId="10" r:id="rId5"/>
    <sheet name="B.1 RAČUN FINANC EK" sheetId="7" r:id="rId6"/>
    <sheet name="B.2 RAČUN FINANC IF" sheetId="8" r:id="rId7"/>
    <sheet name="II. POSEBNI DIO 08006" sheetId="15" r:id="rId8"/>
  </sheets>
  <definedNames>
    <definedName name="_xlnm.Print_Titles" localSheetId="1">'A.1 PRIHODI EK'!$7:$8</definedName>
    <definedName name="_xlnm.Print_Titles" localSheetId="2">'A.1 RASHODI EK'!$7:$8</definedName>
    <definedName name="_xlnm.Print_Titles" localSheetId="3">'A.2 PRIHODI I RASHODI IF'!$7:$8</definedName>
    <definedName name="_xlnm.Print_Titles" localSheetId="5">'B.1 RAČUN FINANC EK'!$7:$8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6" i="1" l="1"/>
  <c r="H27" i="1" s="1"/>
  <c r="G26" i="1"/>
  <c r="G27" i="1" s="1"/>
  <c r="F26" i="1"/>
  <c r="F27" i="1" s="1"/>
  <c r="H30" i="4"/>
  <c r="F36" i="4"/>
  <c r="F34" i="4"/>
  <c r="F31" i="4"/>
  <c r="C30" i="4"/>
  <c r="D30" i="4"/>
  <c r="E30" i="4"/>
  <c r="F16" i="15"/>
  <c r="H154" i="6"/>
  <c r="H121" i="6"/>
  <c r="H114" i="6"/>
  <c r="H113" i="6"/>
  <c r="H90" i="6"/>
  <c r="H73" i="6"/>
  <c r="H65" i="6"/>
  <c r="H56" i="6"/>
  <c r="H23" i="6"/>
  <c r="H11" i="6"/>
  <c r="H10" i="6"/>
  <c r="H9" i="6"/>
  <c r="G9" i="6"/>
  <c r="H11" i="10" l="1"/>
  <c r="G11" i="10"/>
  <c r="H14" i="10"/>
  <c r="F46" i="4"/>
  <c r="F48" i="4"/>
  <c r="F44" i="4"/>
  <c r="F38" i="4"/>
  <c r="E38" i="4"/>
  <c r="D38" i="4"/>
  <c r="C38" i="4"/>
  <c r="F30" i="4" l="1"/>
  <c r="D11" i="4"/>
  <c r="E11" i="4"/>
  <c r="D14" i="4"/>
  <c r="E14" i="4"/>
  <c r="D16" i="4"/>
  <c r="E16" i="4"/>
  <c r="D18" i="4"/>
  <c r="E18" i="4"/>
  <c r="D24" i="4"/>
  <c r="E24" i="4"/>
  <c r="D26" i="4"/>
  <c r="E26" i="4"/>
  <c r="D28" i="4"/>
  <c r="E28" i="4"/>
  <c r="D17" i="15"/>
  <c r="E10" i="4" l="1"/>
  <c r="D10" i="4"/>
  <c r="D18" i="15"/>
  <c r="C29" i="15" l="1"/>
  <c r="D29" i="15"/>
  <c r="E491" i="15"/>
  <c r="F491" i="15" s="1"/>
  <c r="E489" i="15"/>
  <c r="F489" i="15" s="1"/>
  <c r="E487" i="15"/>
  <c r="F487" i="15" s="1"/>
  <c r="E485" i="15"/>
  <c r="F485" i="15" s="1"/>
  <c r="E471" i="15"/>
  <c r="F470" i="15"/>
  <c r="E467" i="15"/>
  <c r="D466" i="15"/>
  <c r="D465" i="15" s="1"/>
  <c r="C466" i="15"/>
  <c r="C465" i="15"/>
  <c r="E462" i="15"/>
  <c r="E459" i="15"/>
  <c r="D458" i="15"/>
  <c r="D457" i="15" s="1"/>
  <c r="C458" i="15"/>
  <c r="C457" i="15" s="1"/>
  <c r="E455" i="15"/>
  <c r="F455" i="15" s="1"/>
  <c r="E453" i="15"/>
  <c r="F453" i="15" s="1"/>
  <c r="E448" i="15"/>
  <c r="E444" i="15"/>
  <c r="E442" i="15"/>
  <c r="D441" i="15"/>
  <c r="C441" i="15"/>
  <c r="C440" i="15" s="1"/>
  <c r="D440" i="15"/>
  <c r="E438" i="15"/>
  <c r="F438" i="15" s="1"/>
  <c r="F432" i="15"/>
  <c r="F429" i="15"/>
  <c r="F427" i="15"/>
  <c r="F411" i="15"/>
  <c r="F408" i="15"/>
  <c r="D407" i="15"/>
  <c r="F407" i="15" s="1"/>
  <c r="C407" i="15"/>
  <c r="C406" i="15" s="1"/>
  <c r="E447" i="15" l="1"/>
  <c r="F447" i="15" s="1"/>
  <c r="E441" i="15"/>
  <c r="E458" i="15"/>
  <c r="E457" i="15" s="1"/>
  <c r="F457" i="15" s="1"/>
  <c r="E437" i="15"/>
  <c r="F437" i="15" s="1"/>
  <c r="E466" i="15"/>
  <c r="E465" i="15" s="1"/>
  <c r="F465" i="15" s="1"/>
  <c r="F467" i="15"/>
  <c r="F448" i="15"/>
  <c r="D406" i="15"/>
  <c r="F406" i="15" s="1"/>
  <c r="F466" i="15" l="1"/>
  <c r="E440" i="15"/>
  <c r="F440" i="15" s="1"/>
  <c r="F441" i="15"/>
  <c r="C251" i="15" l="1"/>
  <c r="D251" i="15"/>
  <c r="E260" i="15"/>
  <c r="E215" i="15"/>
  <c r="C124" i="15"/>
  <c r="C123" i="15" s="1"/>
  <c r="D124" i="15"/>
  <c r="D123" i="15" s="1"/>
  <c r="C112" i="15"/>
  <c r="C97" i="15"/>
  <c r="D97" i="15"/>
  <c r="E66" i="15"/>
  <c r="E60" i="15"/>
  <c r="E36" i="15"/>
  <c r="E35" i="15"/>
  <c r="E22" i="15"/>
  <c r="E98" i="15" l="1"/>
  <c r="E94" i="15"/>
  <c r="E55" i="15"/>
  <c r="E30" i="15"/>
  <c r="E19" i="15" l="1"/>
  <c r="D350" i="15"/>
  <c r="D320" i="15"/>
  <c r="D28" i="15"/>
  <c r="E33" i="15"/>
  <c r="F33" i="15" s="1"/>
  <c r="C18" i="15"/>
  <c r="C17" i="15" s="1"/>
  <c r="C16" i="15" s="1"/>
  <c r="F404" i="15"/>
  <c r="F399" i="15"/>
  <c r="F395" i="15"/>
  <c r="F394" i="15"/>
  <c r="F392" i="15"/>
  <c r="F387" i="15"/>
  <c r="F383" i="15"/>
  <c r="F382" i="15"/>
  <c r="F381" i="15"/>
  <c r="E376" i="15"/>
  <c r="F376" i="15" s="1"/>
  <c r="F373" i="15"/>
  <c r="E371" i="15"/>
  <c r="F371" i="15" s="1"/>
  <c r="E354" i="15"/>
  <c r="F354" i="15" s="1"/>
  <c r="E351" i="15"/>
  <c r="C350" i="15"/>
  <c r="F345" i="15"/>
  <c r="F342" i="15"/>
  <c r="F340" i="15"/>
  <c r="E324" i="15"/>
  <c r="F324" i="15" s="1"/>
  <c r="E321" i="15"/>
  <c r="C320" i="15"/>
  <c r="F314" i="15"/>
  <c r="F312" i="15"/>
  <c r="F308" i="15"/>
  <c r="F307" i="15"/>
  <c r="F306" i="15"/>
  <c r="F304" i="15"/>
  <c r="F300" i="15"/>
  <c r="F299" i="15"/>
  <c r="F298" i="15"/>
  <c r="F294" i="15"/>
  <c r="F279" i="15"/>
  <c r="F278" i="15"/>
  <c r="F277" i="15"/>
  <c r="F274" i="15"/>
  <c r="F270" i="15"/>
  <c r="F269" i="15"/>
  <c r="E266" i="15"/>
  <c r="F266" i="15" s="1"/>
  <c r="E252" i="15"/>
  <c r="E245" i="15"/>
  <c r="F245" i="15" s="1"/>
  <c r="E242" i="15"/>
  <c r="F242" i="15" s="1"/>
  <c r="E240" i="15"/>
  <c r="E238" i="15"/>
  <c r="F238" i="15" s="1"/>
  <c r="E217" i="15"/>
  <c r="F217" i="15" s="1"/>
  <c r="E213" i="15"/>
  <c r="E205" i="15"/>
  <c r="F205" i="15" s="1"/>
  <c r="E202" i="15"/>
  <c r="F202" i="15" s="1"/>
  <c r="E200" i="15"/>
  <c r="E196" i="15"/>
  <c r="F196" i="15" s="1"/>
  <c r="E172" i="15"/>
  <c r="F172" i="15" s="1"/>
  <c r="E168" i="15"/>
  <c r="E165" i="15"/>
  <c r="F165" i="15" s="1"/>
  <c r="E158" i="15"/>
  <c r="F158" i="15" s="1"/>
  <c r="E156" i="15"/>
  <c r="E153" i="15"/>
  <c r="F153" i="15" s="1"/>
  <c r="E129" i="15"/>
  <c r="E125" i="15"/>
  <c r="F125" i="15" s="1"/>
  <c r="E121" i="15"/>
  <c r="F121" i="15" s="1"/>
  <c r="E117" i="15"/>
  <c r="E113" i="15"/>
  <c r="E110" i="15"/>
  <c r="E102" i="15"/>
  <c r="F98" i="15"/>
  <c r="F94" i="15"/>
  <c r="E92" i="15"/>
  <c r="F92" i="15" s="1"/>
  <c r="E90" i="15"/>
  <c r="E87" i="15"/>
  <c r="E68" i="15"/>
  <c r="F68" i="15" s="1"/>
  <c r="E64" i="15"/>
  <c r="F64" i="15" s="1"/>
  <c r="E57" i="15"/>
  <c r="F57" i="15" s="1"/>
  <c r="F55" i="15"/>
  <c r="E53" i="15"/>
  <c r="F30" i="15"/>
  <c r="C28" i="15"/>
  <c r="E24" i="15"/>
  <c r="F19" i="15" l="1"/>
  <c r="E18" i="15"/>
  <c r="F252" i="15"/>
  <c r="E251" i="15"/>
  <c r="F251" i="15" s="1"/>
  <c r="F213" i="15"/>
  <c r="E212" i="15"/>
  <c r="F212" i="15" s="1"/>
  <c r="F200" i="15"/>
  <c r="E167" i="15"/>
  <c r="F167" i="15" s="1"/>
  <c r="E124" i="15"/>
  <c r="F129" i="15"/>
  <c r="F113" i="15"/>
  <c r="E112" i="15"/>
  <c r="F112" i="15" s="1"/>
  <c r="F102" i="15"/>
  <c r="E97" i="15"/>
  <c r="F97" i="15" s="1"/>
  <c r="F87" i="15"/>
  <c r="E63" i="15"/>
  <c r="D62" i="15"/>
  <c r="C62" i="15"/>
  <c r="E29" i="15"/>
  <c r="E28" i="15" s="1"/>
  <c r="E320" i="15"/>
  <c r="F320" i="15" s="1"/>
  <c r="E17" i="15"/>
  <c r="D319" i="15"/>
  <c r="E350" i="15"/>
  <c r="F321" i="15"/>
  <c r="C319" i="15"/>
  <c r="F117" i="15"/>
  <c r="F110" i="15"/>
  <c r="F90" i="15"/>
  <c r="F24" i="15"/>
  <c r="F53" i="15"/>
  <c r="F156" i="15"/>
  <c r="F168" i="15"/>
  <c r="F240" i="15"/>
  <c r="F351" i="15"/>
  <c r="E123" i="15" l="1"/>
  <c r="E319" i="15"/>
  <c r="F319" i="15" s="1"/>
  <c r="E62" i="15"/>
  <c r="F62" i="15" s="1"/>
  <c r="F350" i="15"/>
  <c r="F18" i="15"/>
  <c r="F63" i="15"/>
  <c r="F29" i="15"/>
  <c r="F124" i="15"/>
  <c r="F28" i="15"/>
  <c r="E16" i="15" l="1"/>
  <c r="F123" i="15"/>
  <c r="C22" i="7" l="1"/>
  <c r="H29" i="4"/>
  <c r="G29" i="4"/>
  <c r="H28" i="4"/>
  <c r="G28" i="4" l="1"/>
  <c r="C35" i="7" l="1"/>
  <c r="K25" i="1" l="1"/>
  <c r="J25" i="1"/>
  <c r="K24" i="1"/>
  <c r="J24" i="1"/>
  <c r="H11" i="1" l="1"/>
  <c r="H10" i="1"/>
  <c r="F11" i="8"/>
  <c r="F10" i="8" s="1"/>
  <c r="E11" i="8"/>
  <c r="D11" i="8"/>
  <c r="D10" i="8" s="1"/>
  <c r="C11" i="8"/>
  <c r="F14" i="8"/>
  <c r="E14" i="8"/>
  <c r="D14" i="8"/>
  <c r="C14" i="8"/>
  <c r="F16" i="8"/>
  <c r="E16" i="8"/>
  <c r="D16" i="8"/>
  <c r="C16" i="8"/>
  <c r="F18" i="8"/>
  <c r="E18" i="8"/>
  <c r="D18" i="8"/>
  <c r="C18" i="8"/>
  <c r="H19" i="8"/>
  <c r="G19" i="8"/>
  <c r="H17" i="8"/>
  <c r="G17" i="8"/>
  <c r="H15" i="8"/>
  <c r="G15" i="8"/>
  <c r="H12" i="8"/>
  <c r="G12" i="8"/>
  <c r="E17" i="7"/>
  <c r="H22" i="1" s="1"/>
  <c r="D17" i="7"/>
  <c r="G22" i="1" s="1"/>
  <c r="F19" i="7"/>
  <c r="H19" i="7" s="1"/>
  <c r="C19" i="7"/>
  <c r="F24" i="7"/>
  <c r="H24" i="7" s="1"/>
  <c r="C24" i="7"/>
  <c r="F22" i="7"/>
  <c r="H22" i="7" s="1"/>
  <c r="H26" i="7"/>
  <c r="G26" i="7"/>
  <c r="H25" i="7"/>
  <c r="G25" i="7"/>
  <c r="H23" i="7"/>
  <c r="G23" i="7"/>
  <c r="G22" i="7"/>
  <c r="H21" i="7"/>
  <c r="G21" i="7"/>
  <c r="H20" i="7"/>
  <c r="G20" i="7"/>
  <c r="E13" i="8" l="1"/>
  <c r="H18" i="8"/>
  <c r="G16" i="8"/>
  <c r="H14" i="8"/>
  <c r="G18" i="8"/>
  <c r="F13" i="8"/>
  <c r="H13" i="8" s="1"/>
  <c r="G14" i="8"/>
  <c r="G11" i="8"/>
  <c r="H11" i="8"/>
  <c r="G19" i="7"/>
  <c r="F18" i="7"/>
  <c r="E10" i="8"/>
  <c r="H10" i="8" s="1"/>
  <c r="D13" i="8"/>
  <c r="H16" i="8"/>
  <c r="C13" i="8"/>
  <c r="G13" i="8" s="1"/>
  <c r="C10" i="8"/>
  <c r="G10" i="8" s="1"/>
  <c r="C18" i="7"/>
  <c r="G24" i="7"/>
  <c r="F12" i="7" l="1"/>
  <c r="F11" i="7" s="1"/>
  <c r="E10" i="7"/>
  <c r="H21" i="1" s="1"/>
  <c r="D10" i="7"/>
  <c r="G21" i="1" s="1"/>
  <c r="C12" i="7"/>
  <c r="C11" i="7" s="1"/>
  <c r="F15" i="7"/>
  <c r="F14" i="7" s="1"/>
  <c r="C15" i="7"/>
  <c r="C14" i="7" s="1"/>
  <c r="F10" i="7" l="1"/>
  <c r="I21" i="1" s="1"/>
  <c r="K21" i="1" s="1"/>
  <c r="C10" i="7"/>
  <c r="F21" i="1" s="1"/>
  <c r="J21" i="1" s="1"/>
  <c r="F28" i="7"/>
  <c r="H28" i="7" s="1"/>
  <c r="C28" i="7"/>
  <c r="F30" i="7"/>
  <c r="H30" i="7" s="1"/>
  <c r="C30" i="7"/>
  <c r="C32" i="7"/>
  <c r="F33" i="7"/>
  <c r="H33" i="7" s="1"/>
  <c r="C33" i="7"/>
  <c r="G11" i="7"/>
  <c r="H11" i="7"/>
  <c r="G12" i="7"/>
  <c r="H12" i="7"/>
  <c r="G13" i="7"/>
  <c r="H13" i="7"/>
  <c r="G14" i="7"/>
  <c r="H14" i="7"/>
  <c r="G15" i="7"/>
  <c r="H15" i="7"/>
  <c r="G16" i="7"/>
  <c r="H16" i="7"/>
  <c r="G18" i="7"/>
  <c r="H18" i="7"/>
  <c r="G29" i="7"/>
  <c r="H29" i="7"/>
  <c r="G31" i="7"/>
  <c r="H31" i="7"/>
  <c r="G34" i="7"/>
  <c r="H34" i="7"/>
  <c r="G36" i="7"/>
  <c r="H36" i="7"/>
  <c r="H10" i="7"/>
  <c r="G10" i="7"/>
  <c r="F35" i="7"/>
  <c r="G35" i="7" s="1"/>
  <c r="F13" i="10"/>
  <c r="G13" i="10" s="1"/>
  <c r="F11" i="10"/>
  <c r="G14" i="10"/>
  <c r="H14" i="4"/>
  <c r="H26" i="4"/>
  <c r="H36" i="4"/>
  <c r="H44" i="4"/>
  <c r="H48" i="4"/>
  <c r="H12" i="4"/>
  <c r="H15" i="4"/>
  <c r="H17" i="4"/>
  <c r="H18" i="4"/>
  <c r="H19" i="4"/>
  <c r="H20" i="4"/>
  <c r="H21" i="4"/>
  <c r="H22" i="4"/>
  <c r="H23" i="4"/>
  <c r="H25" i="4"/>
  <c r="H27" i="4"/>
  <c r="H32" i="4"/>
  <c r="H33" i="4"/>
  <c r="H35" i="4"/>
  <c r="H37" i="4"/>
  <c r="H39" i="4"/>
  <c r="H40" i="4"/>
  <c r="H41" i="4"/>
  <c r="H42" i="4"/>
  <c r="H43" i="4"/>
  <c r="H45" i="4"/>
  <c r="H47" i="4"/>
  <c r="H49" i="4"/>
  <c r="G12" i="4"/>
  <c r="G15" i="4"/>
  <c r="G17" i="4"/>
  <c r="G19" i="4"/>
  <c r="G20" i="4"/>
  <c r="G21" i="4"/>
  <c r="G22" i="4"/>
  <c r="G23" i="4"/>
  <c r="G25" i="4"/>
  <c r="G27" i="4"/>
  <c r="G32" i="4"/>
  <c r="G33" i="4"/>
  <c r="G35" i="4"/>
  <c r="G37" i="4"/>
  <c r="G39" i="4"/>
  <c r="G40" i="4"/>
  <c r="G41" i="4"/>
  <c r="G42" i="4"/>
  <c r="G43" i="4"/>
  <c r="G45" i="4"/>
  <c r="G47" i="4"/>
  <c r="G49" i="4"/>
  <c r="G30" i="7" l="1"/>
  <c r="F27" i="7"/>
  <c r="H27" i="7" s="1"/>
  <c r="G14" i="4"/>
  <c r="F10" i="10"/>
  <c r="H10" i="10" s="1"/>
  <c r="G28" i="7"/>
  <c r="G34" i="4"/>
  <c r="F32" i="7"/>
  <c r="G33" i="7"/>
  <c r="H13" i="10"/>
  <c r="G46" i="4"/>
  <c r="G44" i="4"/>
  <c r="G38" i="4"/>
  <c r="G36" i="4"/>
  <c r="G31" i="4"/>
  <c r="G24" i="4"/>
  <c r="G18" i="4"/>
  <c r="G11" i="4"/>
  <c r="C27" i="7"/>
  <c r="G10" i="10"/>
  <c r="H32" i="7"/>
  <c r="G32" i="7"/>
  <c r="H35" i="7"/>
  <c r="G48" i="4"/>
  <c r="H46" i="4"/>
  <c r="H38" i="4"/>
  <c r="H34" i="4"/>
  <c r="H24" i="4"/>
  <c r="H16" i="4"/>
  <c r="H11" i="4"/>
  <c r="G10" i="4"/>
  <c r="G16" i="4"/>
  <c r="G26" i="4"/>
  <c r="H31" i="4"/>
  <c r="H13" i="1"/>
  <c r="F12" i="6"/>
  <c r="F17" i="6"/>
  <c r="F19" i="6"/>
  <c r="F24" i="6"/>
  <c r="F29" i="6"/>
  <c r="F36" i="6"/>
  <c r="F46" i="6"/>
  <c r="F48" i="6"/>
  <c r="F57" i="6"/>
  <c r="F60" i="6"/>
  <c r="F66" i="6"/>
  <c r="F68" i="6"/>
  <c r="F71" i="6"/>
  <c r="F74" i="6"/>
  <c r="F76" i="6"/>
  <c r="F78" i="6"/>
  <c r="G78" i="6" s="1"/>
  <c r="F80" i="6"/>
  <c r="F83" i="6"/>
  <c r="F85" i="6"/>
  <c r="F91" i="6"/>
  <c r="F94" i="6"/>
  <c r="F99" i="6"/>
  <c r="F103" i="6"/>
  <c r="F107" i="6"/>
  <c r="H14" i="1"/>
  <c r="G14" i="1"/>
  <c r="F115" i="6"/>
  <c r="F117" i="6"/>
  <c r="F122" i="6"/>
  <c r="F126" i="6"/>
  <c r="F134" i="6"/>
  <c r="F137" i="6"/>
  <c r="F141" i="6"/>
  <c r="F144" i="6"/>
  <c r="F149" i="6"/>
  <c r="F148" i="6" s="1"/>
  <c r="F152" i="6"/>
  <c r="F151" i="6" s="1"/>
  <c r="H151" i="6" s="1"/>
  <c r="F155" i="6"/>
  <c r="F157" i="6"/>
  <c r="F159" i="6"/>
  <c r="G156" i="6"/>
  <c r="G153" i="6"/>
  <c r="G150" i="6"/>
  <c r="G147" i="6"/>
  <c r="G146" i="6"/>
  <c r="G145" i="6"/>
  <c r="G143" i="6"/>
  <c r="G142" i="6"/>
  <c r="G140" i="6"/>
  <c r="G139" i="6"/>
  <c r="G138" i="6"/>
  <c r="G136" i="6"/>
  <c r="G135" i="6"/>
  <c r="G133" i="6"/>
  <c r="G132" i="6"/>
  <c r="G131" i="6"/>
  <c r="G130" i="6"/>
  <c r="G129" i="6"/>
  <c r="G128" i="6"/>
  <c r="G127" i="6"/>
  <c r="G125" i="6"/>
  <c r="G124" i="6"/>
  <c r="G123" i="6"/>
  <c r="G120" i="6"/>
  <c r="G119" i="6"/>
  <c r="G118" i="6"/>
  <c r="G116" i="6"/>
  <c r="G112" i="6"/>
  <c r="G111" i="6"/>
  <c r="G110" i="6"/>
  <c r="G109" i="6"/>
  <c r="G108" i="6"/>
  <c r="G106" i="6"/>
  <c r="G105" i="6"/>
  <c r="G104" i="6"/>
  <c r="G102" i="6"/>
  <c r="G101" i="6"/>
  <c r="G100" i="6"/>
  <c r="G97" i="6"/>
  <c r="G96" i="6"/>
  <c r="G95" i="6"/>
  <c r="G93" i="6"/>
  <c r="G92" i="6"/>
  <c r="G89" i="6"/>
  <c r="G88" i="6"/>
  <c r="G87" i="6"/>
  <c r="G86" i="6"/>
  <c r="G84" i="6"/>
  <c r="G82" i="6"/>
  <c r="G81" i="6"/>
  <c r="G79" i="6"/>
  <c r="G77" i="6"/>
  <c r="G75" i="6"/>
  <c r="G72" i="6"/>
  <c r="G70" i="6"/>
  <c r="G69" i="6"/>
  <c r="G67" i="6"/>
  <c r="G64" i="6"/>
  <c r="G63" i="6"/>
  <c r="G62" i="6"/>
  <c r="G61" i="6"/>
  <c r="G59" i="6"/>
  <c r="G58" i="6"/>
  <c r="G55" i="6"/>
  <c r="G54" i="6"/>
  <c r="G53" i="6"/>
  <c r="G52" i="6"/>
  <c r="G51" i="6"/>
  <c r="G50" i="6"/>
  <c r="G49" i="6"/>
  <c r="G47" i="6"/>
  <c r="G45" i="6"/>
  <c r="G44" i="6"/>
  <c r="G43" i="6"/>
  <c r="G42" i="6"/>
  <c r="G41" i="6"/>
  <c r="G40" i="6"/>
  <c r="G39" i="6"/>
  <c r="G38" i="6"/>
  <c r="G37" i="6"/>
  <c r="G35" i="6"/>
  <c r="G34" i="6"/>
  <c r="G33" i="6"/>
  <c r="G32" i="6"/>
  <c r="G31" i="6"/>
  <c r="G30" i="6"/>
  <c r="G28" i="6"/>
  <c r="G27" i="6"/>
  <c r="G26" i="6"/>
  <c r="G25" i="6"/>
  <c r="G22" i="6"/>
  <c r="G21" i="6"/>
  <c r="G20" i="6"/>
  <c r="G18" i="6"/>
  <c r="G16" i="6"/>
  <c r="G15" i="6"/>
  <c r="G14" i="6"/>
  <c r="G13" i="6"/>
  <c r="G162" i="6"/>
  <c r="G160" i="6"/>
  <c r="G158" i="6"/>
  <c r="F161" i="6"/>
  <c r="H34" i="2"/>
  <c r="G64" i="2"/>
  <c r="G11" i="1"/>
  <c r="G78" i="2"/>
  <c r="F17" i="7" l="1"/>
  <c r="I22" i="1" s="1"/>
  <c r="K22" i="1" s="1"/>
  <c r="G27" i="7"/>
  <c r="G63" i="2"/>
  <c r="H58" i="2"/>
  <c r="G30" i="4"/>
  <c r="H17" i="7"/>
  <c r="H10" i="4"/>
  <c r="H65" i="2"/>
  <c r="H51" i="2"/>
  <c r="H45" i="2"/>
  <c r="H12" i="2"/>
  <c r="C17" i="7"/>
  <c r="G17" i="7" s="1"/>
  <c r="G83" i="6"/>
  <c r="G51" i="2"/>
  <c r="G34" i="2"/>
  <c r="G10" i="1"/>
  <c r="G57" i="6"/>
  <c r="G13" i="1"/>
  <c r="G144" i="6"/>
  <c r="G126" i="6"/>
  <c r="G66" i="6"/>
  <c r="G46" i="6"/>
  <c r="F11" i="6"/>
  <c r="G141" i="6"/>
  <c r="G115" i="6"/>
  <c r="G107" i="6"/>
  <c r="G91" i="6"/>
  <c r="G74" i="6"/>
  <c r="G68" i="6"/>
  <c r="G48" i="6"/>
  <c r="G36" i="6"/>
  <c r="G29" i="6"/>
  <c r="G161" i="6"/>
  <c r="F121" i="6"/>
  <c r="G24" i="6"/>
  <c r="G17" i="6"/>
  <c r="G149" i="6"/>
  <c r="G157" i="6"/>
  <c r="G117" i="6"/>
  <c r="F98" i="6"/>
  <c r="H98" i="6" s="1"/>
  <c r="G85" i="6"/>
  <c r="G80" i="6"/>
  <c r="G76" i="6"/>
  <c r="F56" i="6"/>
  <c r="G19" i="6"/>
  <c r="G60" i="6"/>
  <c r="G148" i="6"/>
  <c r="H148" i="6"/>
  <c r="F73" i="6"/>
  <c r="F65" i="6"/>
  <c r="G151" i="6"/>
  <c r="G99" i="6"/>
  <c r="G94" i="6"/>
  <c r="F90" i="6"/>
  <c r="G71" i="6"/>
  <c r="F23" i="6"/>
  <c r="F154" i="6"/>
  <c r="F114" i="6"/>
  <c r="G152" i="6"/>
  <c r="G134" i="6"/>
  <c r="G12" i="6"/>
  <c r="G103" i="6"/>
  <c r="G122" i="6"/>
  <c r="G137" i="6"/>
  <c r="G155" i="6"/>
  <c r="G159" i="6"/>
  <c r="G71" i="2"/>
  <c r="H71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5" i="2"/>
  <c r="G36" i="2"/>
  <c r="G37" i="2"/>
  <c r="G38" i="2"/>
  <c r="G39" i="2"/>
  <c r="G40" i="2"/>
  <c r="G41" i="2"/>
  <c r="G42" i="2"/>
  <c r="G43" i="2"/>
  <c r="G44" i="2"/>
  <c r="G46" i="2"/>
  <c r="G47" i="2"/>
  <c r="G48" i="2"/>
  <c r="G49" i="2"/>
  <c r="G50" i="2"/>
  <c r="G52" i="2"/>
  <c r="G53" i="2"/>
  <c r="G54" i="2"/>
  <c r="G55" i="2"/>
  <c r="G56" i="2"/>
  <c r="G57" i="2"/>
  <c r="G59" i="2"/>
  <c r="G60" i="2"/>
  <c r="G61" i="2"/>
  <c r="G62" i="2"/>
  <c r="G66" i="2"/>
  <c r="G67" i="2"/>
  <c r="G68" i="2"/>
  <c r="G69" i="2"/>
  <c r="G72" i="2"/>
  <c r="G73" i="2"/>
  <c r="G74" i="2"/>
  <c r="G75" i="2"/>
  <c r="G77" i="2"/>
  <c r="G79" i="2"/>
  <c r="G81" i="2"/>
  <c r="G82" i="2"/>
  <c r="G83" i="2"/>
  <c r="G85" i="2"/>
  <c r="G86" i="2"/>
  <c r="G88" i="2"/>
  <c r="G58" i="2" l="1"/>
  <c r="G11" i="6"/>
  <c r="G84" i="2"/>
  <c r="G80" i="2"/>
  <c r="G65" i="2"/>
  <c r="G45" i="2"/>
  <c r="H11" i="2"/>
  <c r="F22" i="1"/>
  <c r="J22" i="1" s="1"/>
  <c r="G12" i="2"/>
  <c r="F13" i="1"/>
  <c r="G56" i="6"/>
  <c r="G98" i="6"/>
  <c r="G114" i="6"/>
  <c r="F113" i="6"/>
  <c r="I14" i="1" s="1"/>
  <c r="G154" i="6"/>
  <c r="G121" i="6"/>
  <c r="F10" i="6"/>
  <c r="G23" i="6"/>
  <c r="G65" i="6"/>
  <c r="G90" i="6"/>
  <c r="G73" i="6"/>
  <c r="I11" i="1"/>
  <c r="K11" i="1" s="1"/>
  <c r="G87" i="2"/>
  <c r="F11" i="1"/>
  <c r="G23" i="1"/>
  <c r="H12" i="1"/>
  <c r="H76" i="2" l="1"/>
  <c r="J11" i="1"/>
  <c r="G11" i="2"/>
  <c r="H10" i="2"/>
  <c r="I10" i="1"/>
  <c r="G76" i="2"/>
  <c r="F10" i="1"/>
  <c r="F9" i="6"/>
  <c r="I13" i="1"/>
  <c r="J13" i="1" s="1"/>
  <c r="F14" i="1"/>
  <c r="F15" i="1" s="1"/>
  <c r="K14" i="1"/>
  <c r="G10" i="6"/>
  <c r="G113" i="6"/>
  <c r="H70" i="2"/>
  <c r="G70" i="2"/>
  <c r="H23" i="1"/>
  <c r="H15" i="1"/>
  <c r="I23" i="1"/>
  <c r="I26" i="1" s="1"/>
  <c r="G12" i="1"/>
  <c r="G15" i="1"/>
  <c r="F23" i="1"/>
  <c r="K10" i="1" l="1"/>
  <c r="J10" i="1"/>
  <c r="G10" i="2"/>
  <c r="I12" i="1"/>
  <c r="K12" i="1" s="1"/>
  <c r="F12" i="1"/>
  <c r="J14" i="1"/>
  <c r="K13" i="1"/>
  <c r="I15" i="1"/>
  <c r="J15" i="1" s="1"/>
  <c r="K26" i="1"/>
  <c r="K23" i="1"/>
  <c r="J26" i="1"/>
  <c r="J23" i="1"/>
  <c r="H16" i="1"/>
  <c r="G16" i="1"/>
  <c r="J12" i="1" l="1"/>
  <c r="F16" i="1"/>
  <c r="I16" i="1"/>
  <c r="K16" i="1" s="1"/>
  <c r="K15" i="1"/>
  <c r="I27" i="1" l="1"/>
  <c r="K27" i="1" s="1"/>
  <c r="J16" i="1"/>
  <c r="J27" i="1" l="1"/>
  <c r="F17" i="15"/>
  <c r="D16" i="15"/>
</calcChain>
</file>

<file path=xl/sharedStrings.xml><?xml version="1.0" encoding="utf-8"?>
<sst xmlns="http://schemas.openxmlformats.org/spreadsheetml/2006/main" count="1694" uniqueCount="613">
  <si>
    <t>I. OPĆI DIO</t>
  </si>
  <si>
    <t>SAŽETAK  RAČUNA PRIHODA I RASHODA I RAČUNA FINANCIRANJA</t>
  </si>
  <si>
    <t>SAŽETAK RAČUNA PRIHODA I RASHODA</t>
  </si>
  <si>
    <t>BROJČANA OZNAKA I NAZIV</t>
  </si>
  <si>
    <t>INDEKS</t>
  </si>
  <si>
    <t>INDEKS**</t>
  </si>
  <si>
    <t>6=5/2*100</t>
  </si>
  <si>
    <t>7=5/4*100</t>
  </si>
  <si>
    <t>6 PRIHODI POSLOVANJA</t>
  </si>
  <si>
    <t>7 PRIHODI OD PRODAJE NEFINANCIJSKE IMOVINE</t>
  </si>
  <si>
    <t>PRIHODI UKUPNO</t>
  </si>
  <si>
    <t>3 RASHODI  POSLOVANJA</t>
  </si>
  <si>
    <t>4 RASHODI ZA NABAVU NEFINANCIJSKE IMOVINE</t>
  </si>
  <si>
    <t>RASHODI UKUPNO</t>
  </si>
  <si>
    <t>RAZLIKA - VIŠAK / MANJAK</t>
  </si>
  <si>
    <t>SAŽETAK RAČUNA FINANCIRANJA</t>
  </si>
  <si>
    <t>8 PRIMICI OD FINANCIJSKE IMOVINE I ZADUŽIVANJA</t>
  </si>
  <si>
    <t>5 IZDACI ZA FINANCIJSKU IMOVINU I OTPLATE ZAJMOVA</t>
  </si>
  <si>
    <t>RAZLIKA PRIMITAKA I IZDATAKA</t>
  </si>
  <si>
    <t>PRIJENOS SREDSTAVA IZ PRETHODNE GODINE</t>
  </si>
  <si>
    <t>PRIJENOS SREDSTAVA U SLJEDEĆE RAZDOBLJE</t>
  </si>
  <si>
    <t xml:space="preserve">NETO FINANCIRANJE </t>
  </si>
  <si>
    <t xml:space="preserve">VIŠAK/MANJAK + NETO FINANCIRANJE </t>
  </si>
  <si>
    <t xml:space="preserve"> RAČUN PRIHODA I RASHODA </t>
  </si>
  <si>
    <t xml:space="preserve">IZVJEŠTAJ O PRIHODIMA I RASHODIMA PREMA EKONOMSKOJ KLASIFIKACIJI </t>
  </si>
  <si>
    <t>UKUPNI PRIHODI</t>
  </si>
  <si>
    <t/>
  </si>
  <si>
    <t>Prihodi i rashodi</t>
  </si>
  <si>
    <t>EUR</t>
  </si>
  <si>
    <t>PRIHODI</t>
  </si>
  <si>
    <t>6</t>
  </si>
  <si>
    <t>Prihodi poslovanja</t>
  </si>
  <si>
    <t>61</t>
  </si>
  <si>
    <t>63</t>
  </si>
  <si>
    <t>Pomoći iz inozemstva (darovnice) i od subjekata unutar općeg proračuna</t>
  </si>
  <si>
    <t>632</t>
  </si>
  <si>
    <t>Pomoći od međunarodnih organizacija te institucija i tijela EU</t>
  </si>
  <si>
    <t>6323</t>
  </si>
  <si>
    <t>Tekuće pomoći od institucija i tijela  EU</t>
  </si>
  <si>
    <t>6324</t>
  </si>
  <si>
    <t>Kapitalne pomoći od institucija i tijela  EU</t>
  </si>
  <si>
    <t>64</t>
  </si>
  <si>
    <t>Prihodi od imovine</t>
  </si>
  <si>
    <t>641</t>
  </si>
  <si>
    <t>Prihodi od financijske imovine</t>
  </si>
  <si>
    <t>6417</t>
  </si>
  <si>
    <t>Prihodi iz dobiti trgovačkih društava, kreditnih i ostalih financijskih institucija po posebnim propisima</t>
  </si>
  <si>
    <t>65</t>
  </si>
  <si>
    <t>Prihodi od upravnih i administrativnih pristojbi, pristojbi po posebnim propisima i naknada</t>
  </si>
  <si>
    <t>652</t>
  </si>
  <si>
    <t>Prihodi po posebnim propisima</t>
  </si>
  <si>
    <t>6526</t>
  </si>
  <si>
    <t>Ostali nespomenuti prihodi</t>
  </si>
  <si>
    <t>IZVJEŠTAJ O PRIHODIMA I RASHODIMA PREMA IZVORIMA FINANCIRANJA</t>
  </si>
  <si>
    <t>1</t>
  </si>
  <si>
    <t>Opći prihodi i primici</t>
  </si>
  <si>
    <t>11</t>
  </si>
  <si>
    <t>4</t>
  </si>
  <si>
    <t>Prihodi za posebne namjene</t>
  </si>
  <si>
    <t>41</t>
  </si>
  <si>
    <t>43</t>
  </si>
  <si>
    <t>Ostali prihodi za posebne namjene</t>
  </si>
  <si>
    <t>5</t>
  </si>
  <si>
    <t>Pomoći</t>
  </si>
  <si>
    <t>51</t>
  </si>
  <si>
    <t>Pomoći EU</t>
  </si>
  <si>
    <t>56</t>
  </si>
  <si>
    <t>Fondovi EU</t>
  </si>
  <si>
    <t>57</t>
  </si>
  <si>
    <t>Ostali programi EU</t>
  </si>
  <si>
    <t>58</t>
  </si>
  <si>
    <t>Instrumenti EU nove generacije</t>
  </si>
  <si>
    <t>RASHODI</t>
  </si>
  <si>
    <t>12</t>
  </si>
  <si>
    <t>Sredstva učešća za pomoći</t>
  </si>
  <si>
    <t>52</t>
  </si>
  <si>
    <t>Ostale pomoći</t>
  </si>
  <si>
    <t>8</t>
  </si>
  <si>
    <t>Namjenski primici od zaduživanja</t>
  </si>
  <si>
    <t>81</t>
  </si>
  <si>
    <t>UKUPNI RASHODI</t>
  </si>
  <si>
    <t>3</t>
  </si>
  <si>
    <t>Rashodi poslovanja</t>
  </si>
  <si>
    <t>31</t>
  </si>
  <si>
    <t>Rashodi za zaposlene</t>
  </si>
  <si>
    <t>311</t>
  </si>
  <si>
    <t>Plaće (Bruto)</t>
  </si>
  <si>
    <t>3111</t>
  </si>
  <si>
    <t>Plaće za redovan rad</t>
  </si>
  <si>
    <t>3113</t>
  </si>
  <si>
    <t>Plaće za prekovremeni rad</t>
  </si>
  <si>
    <t>312</t>
  </si>
  <si>
    <t>Ostali rashodi za zaposlene</t>
  </si>
  <si>
    <t>3121</t>
  </si>
  <si>
    <t>313</t>
  </si>
  <si>
    <t>Doprinosi na plaće</t>
  </si>
  <si>
    <t>3132</t>
  </si>
  <si>
    <t>Doprinosi za obvezno zdravstveno osiguranje</t>
  </si>
  <si>
    <t>32</t>
  </si>
  <si>
    <t>Materijalni rashodi</t>
  </si>
  <si>
    <t>321</t>
  </si>
  <si>
    <t>Naknade troškova zaposlenima</t>
  </si>
  <si>
    <t>3211</t>
  </si>
  <si>
    <t>Službena putovanja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</si>
  <si>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</si>
  <si>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</si>
  <si>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</si>
  <si>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</si>
  <si>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</si>
  <si>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</si>
  <si>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322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</si>
  <si>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</si>
  <si>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</si>
  <si>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</si>
  <si>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</si>
  <si>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</si>
  <si>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</si>
  <si>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</si>
  <si>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</si>
  <si>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Sitni inventar i auto gume</t>
  </si>
  <si>
    <t>3227</t>
  </si>
  <si>
    <t>Službena, radna i zaštitna odjeća i obuća</t>
  </si>
  <si>
    <t>323</t>
  </si>
  <si>
    <t>Rashodi za usluge</t>
  </si>
  <si>
    <t>3231</t>
  </si>
  <si>
    <t>Usluge telefona, pošte i prijevoza</t>
  </si>
  <si>
    <t>3232</t>
  </si>
  <si>
    <t>Usluge tekućeg i investicijskog održavanja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</si>
  <si>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</si>
  <si>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</si>
  <si>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</si>
  <si>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</si>
  <si>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</si>
  <si>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</si>
  <si>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</si>
  <si>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</si>
  <si>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</si>
  <si>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</si>
  <si>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</si>
  <si>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</si>
  <si>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</si>
  <si>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</si>
  <si>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324</t>
  </si>
  <si>
    <t>Naknade troškova osobama izvan radnog odnosa</t>
  </si>
  <si>
    <t>3241</t>
  </si>
  <si>
    <t>329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</si>
  <si>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</si>
  <si>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</si>
  <si>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</si>
  <si>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</si>
  <si>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</si>
  <si>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</si>
  <si>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</si>
  <si>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</si>
  <si>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</si>
  <si>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</si>
  <si>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</si>
  <si>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</si>
  <si>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</si>
  <si>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</si>
  <si>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</si>
  <si>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</si>
  <si>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343</t>
  </si>
  <si>
    <t>Ostali financijski rashodi</t>
  </si>
  <si>
    <t>3431</t>
  </si>
  <si>
    <t>Bankarske usluge i usluge platnog prometa</t>
  </si>
  <si>
    <t>35</t>
  </si>
  <si>
    <t>Subvencije</t>
  </si>
  <si>
    <t>352</t>
  </si>
  <si>
    <t>Subvencije trgovačkim društvima, poljoprivrednicima i obrtnicima izvan javnog sektora</t>
  </si>
  <si>
    <t>3522</t>
  </si>
  <si>
    <t>Subvencije trgovačkim društvima izvan javnog sektora</t>
  </si>
  <si>
    <t>353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</si>
  <si>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</si>
  <si>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</si>
  <si>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</si>
  <si>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</si>
  <si>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361</t>
  </si>
  <si>
    <t>Pomoći inozemnim vladama</t>
  </si>
  <si>
    <t>3611</t>
  </si>
  <si>
    <t>Tekuće pomoći inozemnim vladama</t>
  </si>
  <si>
    <t>363</t>
  </si>
  <si>
    <t>Pomoći unutar općeg proračuna</t>
  </si>
  <si>
    <t>3631</t>
  </si>
  <si>
    <t>Tekuće pomoći unutar općeg proračuna</t>
  </si>
  <si>
    <t>366</t>
  </si>
  <si>
    <t>Pomoći proračunskim korisnicima drugih proračuna</t>
  </si>
  <si>
    <t>3661</t>
  </si>
  <si>
    <t>Tekuće pomoći proračunskim korisnicima drugih proračuna</t>
  </si>
  <si>
    <t>3662</t>
  </si>
  <si>
    <t>Kapitalne pomoći proračunskim korisnicima drugih proračuna</t>
  </si>
  <si>
    <t>368</t>
  </si>
  <si>
    <t>Pomoći temeljem prijenosa EU sredstava</t>
  </si>
  <si>
    <t>3681</t>
  </si>
  <si>
    <t>Tekuće pomoći temeljem prijenosa EU sredstava</t>
  </si>
  <si>
    <t>369</t>
  </si>
  <si>
    <t>Prijenosi između proračunskih korisnika istog proračuna</t>
  </si>
  <si>
    <t>3691</t>
  </si>
  <si>
    <t>Tekući prijenosi između proračunskih korisnika istog proračuna</t>
  </si>
  <si>
    <t>3692</t>
  </si>
  <si>
    <t>Kapitalni prijenosi između proračunskih korisnika istog proračuna</t>
  </si>
  <si>
    <t>3694</t>
  </si>
  <si>
    <t>Kapitalni prijenosi između proračunskih korisnika istog proračuna temeljem prijenosa EU sredstava</t>
  </si>
  <si>
    <t>37</t>
  </si>
  <si>
    <t>Naknade građanima i kućanstvima na temelju osiguranja i druge naknade</t>
  </si>
  <si>
    <t>372</t>
  </si>
  <si>
    <t>Ostale naknade građanima i kućanstvima iz proračuna</t>
  </si>
  <si>
    <t>3721</t>
  </si>
  <si>
    <t>Naknade građanima i kućanstvima u novcu</t>
  </si>
  <si>
    <t>38</t>
  </si>
  <si>
    <t>Ostali rashodi</t>
  </si>
  <si>
    <t>381</t>
  </si>
  <si>
    <t>Tekuće donacije</t>
  </si>
  <si>
    <t>3811</t>
  </si>
  <si>
    <t>Tekuće donacije u novcu</t>
  </si>
  <si>
    <t>3813</t>
  </si>
  <si>
    <t>Tekuće donacije iz EU sredstava</t>
  </si>
  <si>
    <t>382</t>
  </si>
  <si>
    <t>Kapitalne donacije</t>
  </si>
  <si>
    <t>3821</t>
  </si>
  <si>
    <t>Kapitalne donacije neprofitnim organizacijama</t>
  </si>
  <si>
    <t>3823</t>
  </si>
  <si>
    <t>Kapitalne donacije iz EU sredstava</t>
  </si>
  <si>
    <t>383</t>
  </si>
  <si>
    <t>Kazne, penali i naknade štete</t>
  </si>
  <si>
    <t>3834</t>
  </si>
  <si>
    <t>Ugovorene kazne i ostale naknade šteta</t>
  </si>
  <si>
    <t>Rashodi za nabavu nefinancijske imovine</t>
  </si>
  <si>
    <t>Rashodi za nabavu neproizvedene dugotrajne imovine</t>
  </si>
  <si>
    <t>412</t>
  </si>
  <si>
    <t>Nematerijalna imovina</t>
  </si>
  <si>
    <t>4123</t>
  </si>
  <si>
    <t>Licence</t>
  </si>
  <si>
    <t>42</t>
  </si>
  <si>
    <t>Rashodi za nabavu proizvedene dugotrajne imovine</t>
  </si>
  <si>
    <t>421</t>
  </si>
  <si>
    <t>Građevinski objekti</t>
  </si>
  <si>
    <t>4212</t>
  </si>
  <si>
    <t>Poslovni objekti</t>
  </si>
  <si>
    <t>422</t>
  </si>
  <si>
    <t>Postrojenja i oprema</t>
  </si>
  <si>
    <t>4221</t>
  </si>
  <si>
    <t>Uredska oprema i namještaj</t>
  </si>
  <si>
    <t>4224</t>
  </si>
  <si>
    <t>Medicinska i laboratorijska oprema</t>
  </si>
  <si>
    <t>426</t>
  </si>
  <si>
    <t>Nematerijalna proizvedena imovina</t>
  </si>
  <si>
    <t>4262</t>
  </si>
  <si>
    <t>Ulaganja u računalne programe</t>
  </si>
  <si>
    <t>45</t>
  </si>
  <si>
    <t>Rashodi za dodatna ulaganja na nefinancijskoj imovini</t>
  </si>
  <si>
    <t>451</t>
  </si>
  <si>
    <t>Dodatna ulaganja na građevinskim objektima</t>
  </si>
  <si>
    <t>4511</t>
  </si>
  <si>
    <t>IZVJEŠTAJ RAČUNA FINANCIRANJA PREMA EKONOMSKOJ KLASIFIKACIJI</t>
  </si>
  <si>
    <t>UKUPNO RASHODI</t>
  </si>
  <si>
    <t>Primici i izdaci</t>
  </si>
  <si>
    <t>PRIMICI</t>
  </si>
  <si>
    <t>Primici od financijske imovine i zaduživanja</t>
  </si>
  <si>
    <t>IZVJEŠTAJ RAČUNA FINANCIRANJA PREMA IZVORIMA FINANCIRANJA</t>
  </si>
  <si>
    <t>INDEKS
(5)/(2)</t>
  </si>
  <si>
    <t>INDEKS
(5)/(4)</t>
  </si>
  <si>
    <t>631</t>
  </si>
  <si>
    <t>Pomoći od inozemnih vlada</t>
  </si>
  <si>
    <t>6311</t>
  </si>
  <si>
    <t>Tekuće pomoći od inozemnih vlada</t>
  </si>
  <si>
    <t>6321</t>
  </si>
  <si>
    <t>Tekuće pomoći od međunarodnih organizacija</t>
  </si>
  <si>
    <t>6322</t>
  </si>
  <si>
    <t>Kapitalne pomoći od međunarodnih organizacija</t>
  </si>
  <si>
    <t>634</t>
  </si>
  <si>
    <t>Pomoći od ostalih subjekata unutar općeg proračuna</t>
  </si>
  <si>
    <t>6341</t>
  </si>
  <si>
    <t>Tekuće pomoći od ostalih subjekata unutar općeg proračuna</t>
  </si>
  <si>
    <t>6342</t>
  </si>
  <si>
    <t>Kapitalne pomoći od ostalih subjekata unutar općeg proračuna</t>
  </si>
  <si>
    <t>636</t>
  </si>
  <si>
    <t>Pomoći proračunskim korisnicima iz proračuna koji im nije nadležan</t>
  </si>
  <si>
    <t>6361</t>
  </si>
  <si>
    <t>Tekuće pomoći proračunskim korisnicima iz proračuna koji im nije nadležan</t>
  </si>
  <si>
    <t>6362</t>
  </si>
  <si>
    <t>Kapitalne pomoći proračunskim korisnicima iz proračuna koji im nije nadležan</t>
  </si>
  <si>
    <t>638</t>
  </si>
  <si>
    <t>Pomoći iz državnog proračuna temeljem prijenosa EU sredstava</t>
  </si>
  <si>
    <t>6381</t>
  </si>
  <si>
    <t>Tekuće pomoći iz državnog proračuna temeljem prijenosa EU sredstava</t>
  </si>
  <si>
    <t>6382</t>
  </si>
  <si>
    <t>Kapitalne pomoći iz državnog proračuna temeljem prijenosa EU sredstava</t>
  </si>
  <si>
    <t>639</t>
  </si>
  <si>
    <t>6391</t>
  </si>
  <si>
    <t>6392</t>
  </si>
  <si>
    <t>6393</t>
  </si>
  <si>
    <t>Tekući prijenosi između proračunskih korisnika istog proračuna temeljem prijenosa EU sredstava</t>
  </si>
  <si>
    <t>6394</t>
  </si>
  <si>
    <t>6413</t>
  </si>
  <si>
    <t>Kamate na oročena sredstva i depozite po viđenju</t>
  </si>
  <si>
    <t>6414</t>
  </si>
  <si>
    <t>Prihodi od zateznih kamata</t>
  </si>
  <si>
    <t>6415</t>
  </si>
  <si>
    <t>Prihodi od pozitivnih tečajnih razlika i razlika zbog primjene valutne klauzule</t>
  </si>
  <si>
    <t>6416</t>
  </si>
  <si>
    <t>Prihodi od dividendi</t>
  </si>
  <si>
    <t>6419</t>
  </si>
  <si>
    <t>Ostali prihodi od financijske imovine</t>
  </si>
  <si>
    <t>642</t>
  </si>
  <si>
    <t>Prihodi od nefinancijske imovine</t>
  </si>
  <si>
    <t>6425</t>
  </si>
  <si>
    <t>Prihodi od prodaje kratkotrajne nefinancijske imovine</t>
  </si>
  <si>
    <t>6429</t>
  </si>
  <si>
    <t>Ostali prihodi od nefinancijske imovine</t>
  </si>
  <si>
    <t>651</t>
  </si>
  <si>
    <t>Upravne i administrativne pristojbe</t>
  </si>
  <si>
    <t>6514</t>
  </si>
  <si>
    <t>Ostale pristojbe i naknade</t>
  </si>
  <si>
    <t>6521</t>
  </si>
  <si>
    <t>Prihodi državne uprave</t>
  </si>
  <si>
    <t>66</t>
  </si>
  <si>
    <t>Prihodi od prodaje proizvoda i robe te pruženih usluga i prihodi od donacija</t>
  </si>
  <si>
    <t>661</t>
  </si>
  <si>
    <t>Prihodi od prodaje proizvoda i robe te pruženih usluga</t>
  </si>
  <si>
    <t>6614</t>
  </si>
  <si>
    <t>Prihodi od prodaje proizvoda i robe</t>
  </si>
  <si>
    <t>6615</t>
  </si>
  <si>
    <t>Prihodi od pruženih usluga</t>
  </si>
  <si>
    <t>663</t>
  </si>
  <si>
    <t>Donacije od pravnih i fizičkih osoba izvan općeg proračuna</t>
  </si>
  <si>
    <t>6631</t>
  </si>
  <si>
    <t>6632</t>
  </si>
  <si>
    <t>68</t>
  </si>
  <si>
    <t>Kazne, upravne mjere i ostali prihodi</t>
  </si>
  <si>
    <t>681</t>
  </si>
  <si>
    <t>Kazne i upravne mjere</t>
  </si>
  <si>
    <t>6819</t>
  </si>
  <si>
    <t>Ostale kazne</t>
  </si>
  <si>
    <t>683</t>
  </si>
  <si>
    <t>Ostali prihodi</t>
  </si>
  <si>
    <t>6831</t>
  </si>
  <si>
    <t>7</t>
  </si>
  <si>
    <t>Prihodi od prodaje nefinancijske imovine</t>
  </si>
  <si>
    <t>71</t>
  </si>
  <si>
    <t>Prihodi od prodaje neproizvedene dugotrajne imovine</t>
  </si>
  <si>
    <t>711</t>
  </si>
  <si>
    <t>Prihodi od prodaje materijalne imovine - prirodnih bogatstava</t>
  </si>
  <si>
    <t>7111</t>
  </si>
  <si>
    <t>Zemljište</t>
  </si>
  <si>
    <t>712</t>
  </si>
  <si>
    <t>Prihodi od prodaje nematerijalne imovine</t>
  </si>
  <si>
    <t>7124</t>
  </si>
  <si>
    <t>Ostala prava</t>
  </si>
  <si>
    <t>72</t>
  </si>
  <si>
    <t>Prihodi od prodaje proizvedene dugotrajne imovine</t>
  </si>
  <si>
    <t>721</t>
  </si>
  <si>
    <t>Prihodi od prodaje građevinskih objekata</t>
  </si>
  <si>
    <t>7211</t>
  </si>
  <si>
    <t>Stambeni objekti</t>
  </si>
  <si>
    <t>7212</t>
  </si>
  <si>
    <t>722</t>
  </si>
  <si>
    <t>Prihodi od prodaje postrojenja i opreme</t>
  </si>
  <si>
    <t>7221</t>
  </si>
  <si>
    <t>7226</t>
  </si>
  <si>
    <t>Sportska i glazbena oprema</t>
  </si>
  <si>
    <t>7227</t>
  </si>
  <si>
    <t>Uređaji, strojevi i oprema za ostale namjene</t>
  </si>
  <si>
    <t>723</t>
  </si>
  <si>
    <t>Prihodi od prodaje prijevoznih sredstava</t>
  </si>
  <si>
    <t>7231</t>
  </si>
  <si>
    <t>Prijevozna sredstva u cestovnom prometu</t>
  </si>
  <si>
    <t>7233</t>
  </si>
  <si>
    <t>Prijevozna sredstva u pomorskom i riječnom prometu</t>
  </si>
  <si>
    <t>725</t>
  </si>
  <si>
    <t>Prihodi od prodaje višegodišnjih nasada i osnovnog stada</t>
  </si>
  <si>
    <t>7252</t>
  </si>
  <si>
    <t>Osnovno stado</t>
  </si>
  <si>
    <t>3112</t>
  </si>
  <si>
    <t>Plaće u naravi</t>
  </si>
  <si>
    <t>3114</t>
  </si>
  <si>
    <t>Plaće za posebne uvjete rada</t>
  </si>
  <si>
    <t>3131</t>
  </si>
  <si>
    <t>Doprinosi za mirovinsko osiguranje</t>
  </si>
  <si>
    <t>3133</t>
  </si>
  <si>
    <t>Doprinosi za obvezno osiguranje u slučaju nezaposlenosti</t>
  </si>
  <si>
    <t>3222</t>
  </si>
  <si>
    <t>Materijal i sirovine</t>
  </si>
  <si>
    <t>342</t>
  </si>
  <si>
    <t>Kamate za primljene kredite i zajmove</t>
  </si>
  <si>
    <t>3422</t>
  </si>
  <si>
    <t>Kamate za primljene kredite i zajmove od kreditnih i ostalih financijskih institucija u javnom sektoru</t>
  </si>
  <si>
    <t>3423</t>
  </si>
  <si>
    <t>Kamate za primljene kredite i zajmove od kreditnih i ostalih financijskih institucija izvan javnog sektora</t>
  </si>
  <si>
    <t>3432</t>
  </si>
  <si>
    <t>Negativne tečajne razlike i razlike zbog primjene valutne klauzule</t>
  </si>
  <si>
    <t>3433</t>
  </si>
  <si>
    <t>Zatezne kamate</t>
  </si>
  <si>
    <t>3434</t>
  </si>
  <si>
    <t>Ostali nespomenuti financijski rashodi</t>
  </si>
  <si>
    <t>351</t>
  </si>
  <si>
    <t>Subvencije trgovačkim društvima u javnom sektoru</t>
  </si>
  <si>
    <t>3511</t>
  </si>
  <si>
    <t>Subvencije kreditnim i ostalim financijskim institucijama u javnom sektoru</t>
  </si>
  <si>
    <t>3521</t>
  </si>
  <si>
    <t>Subvencije kreditnim i ostalim financijskim institucijama izvan javnog sektora</t>
  </si>
  <si>
    <t>362</t>
  </si>
  <si>
    <t>Pomoći međunarodnim organizacijama te institucijama i tijelima EU</t>
  </si>
  <si>
    <t>3621</t>
  </si>
  <si>
    <t>Tekuće pomoći međunarodnim organizacijama te institucijama i tijelima EU</t>
  </si>
  <si>
    <t>3693</t>
  </si>
  <si>
    <t>371</t>
  </si>
  <si>
    <t>Naknade građanima i kućanstvima na temelju osiguranja</t>
  </si>
  <si>
    <t>3712</t>
  </si>
  <si>
    <t>Naknade građanima i kućanstvima u naravi - neposredno ili putem ustanova izvan javnog sektora</t>
  </si>
  <si>
    <t>3714</t>
  </si>
  <si>
    <t>Naknade građanima i kućanstvima u naravi - putem ustanova u javnom sektoru</t>
  </si>
  <si>
    <t>3722</t>
  </si>
  <si>
    <t>Naknade građanima i kućanstvima u naravi</t>
  </si>
  <si>
    <t>3723</t>
  </si>
  <si>
    <t>Naknade građanima i kućanstvima iz EU sredstava</t>
  </si>
  <si>
    <t>3812</t>
  </si>
  <si>
    <t>Tekuće donacije u naravi</t>
  </si>
  <si>
    <t>3822</t>
  </si>
  <si>
    <t>Kapitalne donacije građanima i kućanstvima</t>
  </si>
  <si>
    <t>3831</t>
  </si>
  <si>
    <t>Naknade šteta pravnim i fizičkim osobama</t>
  </si>
  <si>
    <t>3832</t>
  </si>
  <si>
    <t>Penali, ležarine i drugo</t>
  </si>
  <si>
    <t>3833</t>
  </si>
  <si>
    <t>Naknade šteta zaposlenicima</t>
  </si>
  <si>
    <t>3835</t>
  </si>
  <si>
    <t>411</t>
  </si>
  <si>
    <t>Materijalna imovina - prirodna bogatstva</t>
  </si>
  <si>
    <t>4111</t>
  </si>
  <si>
    <t>4124</t>
  </si>
  <si>
    <t>4126</t>
  </si>
  <si>
    <t>Ostala nematerijalna imovina</t>
  </si>
  <si>
    <t>4211</t>
  </si>
  <si>
    <t>4214</t>
  </si>
  <si>
    <t>Ostali građevinski objekti</t>
  </si>
  <si>
    <t>4222</t>
  </si>
  <si>
    <t>Komunikacijska oprema</t>
  </si>
  <si>
    <t>4223</t>
  </si>
  <si>
    <t>Oprema za održavanje i zaštitu</t>
  </si>
  <si>
    <t>4225</t>
  </si>
  <si>
    <t>Instrumenti, uređaji i strojevi</t>
  </si>
  <si>
    <t>4226</t>
  </si>
  <si>
    <t>4227</t>
  </si>
  <si>
    <t>423</t>
  </si>
  <si>
    <t>Prijevozna sredstva</t>
  </si>
  <si>
    <t>4231</t>
  </si>
  <si>
    <t>4233</t>
  </si>
  <si>
    <t>424</t>
  </si>
  <si>
    <t>Knjige, umjetnička djela i ostale izložbene vrijednosti</t>
  </si>
  <si>
    <t>4241</t>
  </si>
  <si>
    <t>Knjige</t>
  </si>
  <si>
    <t>4242</t>
  </si>
  <si>
    <t>Umjetnička djela (izložena u galerijama, muzejima i slično)</t>
  </si>
  <si>
    <t>4244</t>
  </si>
  <si>
    <t>Ostale nespomenute izložbene vrijednosti</t>
  </si>
  <si>
    <t>425</t>
  </si>
  <si>
    <t>Višegodišnji nasadi i osnovno stado</t>
  </si>
  <si>
    <t>4251</t>
  </si>
  <si>
    <t>Višegodišnji nasadi</t>
  </si>
  <si>
    <t>4252</t>
  </si>
  <si>
    <t>4263</t>
  </si>
  <si>
    <t>Umjetnička, literarna i znanstvena djela</t>
  </si>
  <si>
    <t>4264</t>
  </si>
  <si>
    <t>Ostala nematerijalna proizvedena imovina</t>
  </si>
  <si>
    <t>Rashodi za nabavu plemenitih metala i ostalih pohranjenih vrijednosti</t>
  </si>
  <si>
    <t>431</t>
  </si>
  <si>
    <t>Plemeniti metali i ostale pohranjene vrijednosti</t>
  </si>
  <si>
    <t>4312</t>
  </si>
  <si>
    <t>Pohranjene knjige, umjetnička djela i slične vrijednosti</t>
  </si>
  <si>
    <t>44</t>
  </si>
  <si>
    <t>Rashodi za nabavu proizvedene kratkotrajne imovine</t>
  </si>
  <si>
    <t>441</t>
  </si>
  <si>
    <t>Rashodi za nabavu zaliha</t>
  </si>
  <si>
    <t>4411</t>
  </si>
  <si>
    <t>Strateške zalihe</t>
  </si>
  <si>
    <t>452</t>
  </si>
  <si>
    <t>Dodatna ulaganja na postrojenjima i opremi</t>
  </si>
  <si>
    <t>4521</t>
  </si>
  <si>
    <t>453</t>
  </si>
  <si>
    <t>Dodatna ulaganja na prijevoznim sredstvima</t>
  </si>
  <si>
    <t>4531</t>
  </si>
  <si>
    <t>454</t>
  </si>
  <si>
    <t>Dodatna ulaganja za ostalu nefinancijsku imovinu</t>
  </si>
  <si>
    <t>4541</t>
  </si>
  <si>
    <t>Vlastiti prihodi</t>
  </si>
  <si>
    <t>Donacije</t>
  </si>
  <si>
    <t>Prihodi od nefin. imovine i nadoknade štete s osnova osig.</t>
  </si>
  <si>
    <t>IZVJEŠTAJ O RASHODIMA PREMA FUNKCIJSKOJ KLASIFIKACIJI</t>
  </si>
  <si>
    <t>01</t>
  </si>
  <si>
    <t>Opće javne usluge</t>
  </si>
  <si>
    <t>015</t>
  </si>
  <si>
    <t>Istraživanje i razvoj: Opće javne usluge</t>
  </si>
  <si>
    <t>09</t>
  </si>
  <si>
    <t>Obrazovanje</t>
  </si>
  <si>
    <t>094</t>
  </si>
  <si>
    <t>Visoka naobrazba</t>
  </si>
  <si>
    <t>Primljeni povrati glavnica danih zajmova i depozita</t>
  </si>
  <si>
    <t>818</t>
  </si>
  <si>
    <t>Primici od povrata depozita i jamčevnih pologa</t>
  </si>
  <si>
    <t>8181</t>
  </si>
  <si>
    <t>Primici od povrata depozita od kreditnih i ostalih financijskih institucija - tuzemni</t>
  </si>
  <si>
    <t>83</t>
  </si>
  <si>
    <t>Primici od prodaje dionica i udjela u glavnici</t>
  </si>
  <si>
    <t>833</t>
  </si>
  <si>
    <t>Primici od prodaje dionica i udjela u glavnici kreditnih i ostalih financijskih institucija izvan javnog sektora</t>
  </si>
  <si>
    <t>8331</t>
  </si>
  <si>
    <t>Dionice i udjeli u glavnici tuzemnih kreditnih i ostalih financijskih institucija izvan javnog sektora</t>
  </si>
  <si>
    <t>IZDACI</t>
  </si>
  <si>
    <t>Izdaci za financijsku imovinu i otplate zajmova</t>
  </si>
  <si>
    <t>Izdaci za dane zajmove i depozite</t>
  </si>
  <si>
    <t>53</t>
  </si>
  <si>
    <t>Izdaci za dionice i udjele u glavnici</t>
  </si>
  <si>
    <t>532</t>
  </si>
  <si>
    <t>Dionice i udjeli u glavnici trgovačkih društava u javnom sektoru</t>
  </si>
  <si>
    <t>5321</t>
  </si>
  <si>
    <t>534</t>
  </si>
  <si>
    <t>Dionice i udjeli u glavnici trgovačkih društava izvan javnog sektora</t>
  </si>
  <si>
    <t>5341</t>
  </si>
  <si>
    <t>Dionice i udjeli u glavnici tuzemnih trgovačkih društava izvan javnog sektora</t>
  </si>
  <si>
    <t>54</t>
  </si>
  <si>
    <t>Izdaci za otplatu glavnice primljenih kredita i zajmova</t>
  </si>
  <si>
    <t>542</t>
  </si>
  <si>
    <t>Otplata glavnice primljenih kredita i zajmova od kreditnih i ostalih financijskih institucija u javnom sektoru</t>
  </si>
  <si>
    <t>5422</t>
  </si>
  <si>
    <t>Otplata glavnice primljenih kredita od kreditnih institucija u javnom sektoru</t>
  </si>
  <si>
    <t>544</t>
  </si>
  <si>
    <t>Otplata glavnice primljenih kredita i zajmova od kreditnih i ostalih financijskih institucija izvan javnog sektora</t>
  </si>
  <si>
    <t>5443</t>
  </si>
  <si>
    <t>Otplata glavnice primljenih kredita od tuzemnih kreditnih institucija izvan javnog sektora</t>
  </si>
  <si>
    <t>IZVJEŠTAJ PO PROGRAMSKOJ KLASIFIKACIJI</t>
  </si>
  <si>
    <t>INDEKS
(4)/(3)</t>
  </si>
  <si>
    <t>08006</t>
  </si>
  <si>
    <t>Sveučilišta i veleučilišta u Republici Hrvatskoj</t>
  </si>
  <si>
    <t>561</t>
  </si>
  <si>
    <t>Europski socijalni fond (ESF)</t>
  </si>
  <si>
    <t>563</t>
  </si>
  <si>
    <t>Europski fond za regionalni razvoj (EFRR)</t>
  </si>
  <si>
    <t>5761</t>
  </si>
  <si>
    <t>Fond solidarnosti Europske unije – potres ožujak 2020.</t>
  </si>
  <si>
    <t>5765111</t>
  </si>
  <si>
    <t>FSEU potres ožujak 2020. predfinanciran iz izvora 11</t>
  </si>
  <si>
    <t>581</t>
  </si>
  <si>
    <t>Mehanizam za oporavak i otpornost</t>
  </si>
  <si>
    <t>815</t>
  </si>
  <si>
    <t>Namjenski primitak - NPOO</t>
  </si>
  <si>
    <t>A621001</t>
  </si>
  <si>
    <t>REDOVNA DJELATNOST SVEUČILIŠTA U ZAGREBU</t>
  </si>
  <si>
    <t>A622122</t>
  </si>
  <si>
    <t>PROGRAMSKO FINANCIRANJE JAVNIH VISOKIH UČILIŠTA</t>
  </si>
  <si>
    <t>A679078</t>
  </si>
  <si>
    <t>EU PROJEKTI SVEUČILIŠTA U ZAGREBU (IZ EVIDENCIJSKIH PRIHODA)</t>
  </si>
  <si>
    <t>A679088</t>
  </si>
  <si>
    <t>REDOVNA DJELATNOST SVEUČILIŠTA U ZAGREBU (IZ EVIDENCIJSKIH PRIHODA)</t>
  </si>
  <si>
    <t>A679117</t>
  </si>
  <si>
    <t>HPC - PROJEKT ISTRAŽIVANJA NA PODRUČJU POTRESNOG INŽENJERSTVA</t>
  </si>
  <si>
    <t>A679118</t>
  </si>
  <si>
    <t>PROJEKT PRAĆENJA GEOLOŠKIH HAZARDA I RIZIKA NAKON POTRESA U PETRINJI</t>
  </si>
  <si>
    <t>K621061</t>
  </si>
  <si>
    <t>ODRŽAVANJE OBJEKATA VISOKOOBRAZOVNIH USTANOVA</t>
  </si>
  <si>
    <t>K679084</t>
  </si>
  <si>
    <t>OP KONKURENTNOST I KOHEZIJA 2014.-2020., PRIORITET 1, 9 i 10</t>
  </si>
  <si>
    <t>K679106</t>
  </si>
  <si>
    <t>OP UČINKOVITI LJUDSKI POTENCIJALI 2014.-2020., PRIORITET 3</t>
  </si>
  <si>
    <t>K679116</t>
  </si>
  <si>
    <t>OBNOVA INFRASTRUKTURE I OPREME U PODRUČJU OBRAZOVANJA OŠTEĆENE POTRESOM</t>
  </si>
  <si>
    <t>K679119</t>
  </si>
  <si>
    <t>OBNOVA ZGRADA OŠTEĆENIH U POTRESU S ENERGETSKOM OBNOVOM - NPOO (C6.1.R1-I2)</t>
  </si>
  <si>
    <t>Prihodi iz proračuna</t>
  </si>
  <si>
    <t>Prihodi iz nadležnog proračuna za financiranje rashoda</t>
  </si>
  <si>
    <t>Prihodi od nadležnog proračuna za financiranje izdataka</t>
  </si>
  <si>
    <t>stupac 2: ostvarenje/izvršenje za izvještajno razdoblje prethodne proračunske godine na razini razreda, skupine, podskupine i odjeljka ekonomske klasifikacije</t>
  </si>
  <si>
    <t>stupac 3: izvorni plan odnosno rebalans za proračunsku godinu na razini razreda i skupine ekonomske klasifikacije</t>
  </si>
  <si>
    <t>stupac 4: tekući plan za proračunsku godinu na razini razreda i skupine ekonomske klasifikacije</t>
  </si>
  <si>
    <t>stupac 5: ostvarenje/izvršenje za izvještajno razdoblje na razini razreda, skupine, podskupine i odjeljka ekonomske klasifikacije</t>
  </si>
  <si>
    <t>stupac 6: indeks ostvarenja/izvršenja za izvještajno razdoblje u odnosu na ostvarenje/izvršenje za izvještajno razdoblje prethodne godine</t>
  </si>
  <si>
    <t>stupac 7: indeks ostvarenja/izvršenja za izvještajno razdoblje u odnosu na tekući plan za proračunsku godinu</t>
  </si>
  <si>
    <t>stupac 1: brojčana oznaka i naziv računa prihoda i rashoda ekonomske klasifikacije na razini razreda, skupine, podskupine i odjeljka ekonomske klasifikacije</t>
  </si>
  <si>
    <t>Prihodi od HZZO-a na temelju ugovornih obveza</t>
  </si>
  <si>
    <t>Izdaci za dane zajmove neprofitnim organizacijama, građanima i kućanstvima</t>
  </si>
  <si>
    <t>Dani zajmovi neprofitnim organizacijama, građanima i kućanstvima u tuzemstvu</t>
  </si>
  <si>
    <t>Dani zajmovi neprofitnim organizacijama, građanima i kućanstvima u inozemstvu</t>
  </si>
  <si>
    <t>Izdaci za dane zajmove trgovačkim društvima u javnom sektoru</t>
  </si>
  <si>
    <t>Dani zajmovi trgovačkim društvima u javnom sektoru</t>
  </si>
  <si>
    <t xml:space="preserve">Izdaci za depozite i jamčevne pologe </t>
  </si>
  <si>
    <t>Izdaci za depozite u kreditnim i ostalim financijskim institucijama - tuzemni</t>
  </si>
  <si>
    <t xml:space="preserve">Izdaci za jamčevne pologe </t>
  </si>
  <si>
    <t>Rashodi</t>
  </si>
  <si>
    <t>IZVORNI PLAN ILI REBALANS 2025.*</t>
  </si>
  <si>
    <t>TEKUĆI PLAN 2025.*</t>
  </si>
  <si>
    <t>IZVORNI PLAN ILI REBALANS 
2025.</t>
  </si>
  <si>
    <t>TEKUĆI PLAN 
2025.</t>
  </si>
  <si>
    <t>OSTVARENJE/IZVRŠENJE 
01.2025. - 06.2025.</t>
  </si>
  <si>
    <t>K679128</t>
  </si>
  <si>
    <t>SVEUČILIŠTE U ZAGREBU MEDICINSKI FAKULTET</t>
  </si>
  <si>
    <t>ŠALATA 3, 10000 ZAGREB</t>
  </si>
  <si>
    <t>OIB: 45001686598</t>
  </si>
  <si>
    <t>RKP: 01888</t>
  </si>
  <si>
    <t xml:space="preserve">II. POSEBNI DIO </t>
  </si>
  <si>
    <t>Sveučilište u Zagrebu</t>
  </si>
  <si>
    <t xml:space="preserve">MEDICINSKI FAKULTETE ZAGREB </t>
  </si>
  <si>
    <t xml:space="preserve">RASHODI </t>
  </si>
  <si>
    <t>Službena radna i zaštitna odjeća i obuća</t>
  </si>
  <si>
    <t xml:space="preserve">Dodatna ulaganja za ostalu nefinan. imovinu </t>
  </si>
  <si>
    <t>POBOLJŠANJE UČINKOVITOSTI JAVNIH ULAGANJA NA PODRUČJU ISTRAŽIVANJA, RAZVOJA I INOVACIJA</t>
  </si>
  <si>
    <t>Ulaganje u računalne programe</t>
  </si>
  <si>
    <t xml:space="preserve">OSTVARENJE/IZVRŠENJE 
1.-12.2024. </t>
  </si>
  <si>
    <t xml:space="preserve">OSTVARENJE/IZVRŠENJE 
1.-12.2025. </t>
  </si>
  <si>
    <t>VISOKO OBRAZOVANJE</t>
  </si>
  <si>
    <t>GODIŠNJI IZVJEŠTAJ O IZVRŠENJU FINANCIJSKOG PLANA MEDICINSKOG FAKULTETA U ZAGREBU 
ZA 2025. GODINE</t>
  </si>
  <si>
    <t>U Zagrebu, 31.03.2026.</t>
  </si>
  <si>
    <t>Dekan:</t>
  </si>
  <si>
    <t>prof.dr.sc. Slavko Orešković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</si>
</sst>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k_n"/>
  </numFmts>
  <fonts count="4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4"/>
      <color rgb="FFFF000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10"/>
      <name val="Times New Roman"/>
      <family val="1"/>
      <charset val="238"/>
    </font>
    <font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sz val="10"/>
      <color indexed="44"/>
      <name val="Arial"/>
      <family val="2"/>
      <charset val="238"/>
    </font>
    <font>
      <sz val="10"/>
      <name val="Arial"/>
      <family val="2"/>
      <charset val="238"/>
    </font>
    <font>
      <sz val="10"/>
      <color indexed="39"/>
      <name val="Arial"/>
      <family val="2"/>
    </font>
    <font>
      <sz val="10"/>
      <color indexed="10"/>
      <name val="Arial"/>
      <family val="2"/>
    </font>
    <font>
      <b/>
      <sz val="16"/>
      <name val="Arial"/>
      <family val="2"/>
      <charset val="238"/>
    </font>
    <font>
      <sz val="10"/>
      <name val="Arial"/>
      <family val="2"/>
    </font>
    <font>
      <sz val="10"/>
      <color indexed="8"/>
      <name val="Times New Roman"/>
      <family val="1"/>
    </font>
    <font>
      <b/>
      <sz val="10"/>
      <color indexed="8"/>
      <name val="Times New Roman"/>
      <family val="1"/>
    </font>
    <font>
      <sz val="8"/>
      <name val="Arial"/>
      <family val="2"/>
    </font>
    <font>
      <b/>
      <sz val="12"/>
      <color theme="1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scheme val="minor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4"/>
      </patternFill>
    </fill>
    <fill>
      <patternFill patternType="solid">
        <fgColor indexed="43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1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/>
    <xf numFmtId="0" fontId="2" fillId="0" borderId="0"/>
    <xf numFmtId="0" fontId="5" fillId="5" borderId="6" applyNumberFormat="0" applyProtection="0">
      <alignment horizontal="left" vertical="center" indent="1"/>
    </xf>
    <xf numFmtId="4" fontId="19" fillId="6" borderId="6" applyNumberFormat="0" applyProtection="0">
      <alignment vertical="center"/>
    </xf>
    <xf numFmtId="0" fontId="13" fillId="7" borderId="6" applyNumberFormat="0" applyProtection="0">
      <alignment horizontal="left" vertical="center" indent="1"/>
    </xf>
    <xf numFmtId="0" fontId="20" fillId="5" borderId="6" applyNumberFormat="0" applyProtection="0">
      <alignment horizontal="center" vertical="center"/>
    </xf>
    <xf numFmtId="0" fontId="18" fillId="0" borderId="6" applyNumberFormat="0" applyProtection="0">
      <alignment horizontal="left" vertical="center" wrapText="1" justifyLastLine="1"/>
    </xf>
    <xf numFmtId="0" fontId="18" fillId="0" borderId="6" applyNumberFormat="0" applyProtection="0">
      <alignment horizontal="left" vertical="center" wrapText="1"/>
    </xf>
    <xf numFmtId="4" fontId="21" fillId="0" borderId="6" applyNumberFormat="0" applyProtection="0">
      <alignment horizontal="right" vertical="center"/>
    </xf>
    <xf numFmtId="0" fontId="18" fillId="0" borderId="6" applyNumberFormat="0" applyProtection="0">
      <alignment horizontal="left" vertical="center" wrapText="1"/>
    </xf>
    <xf numFmtId="0" fontId="23" fillId="0" borderId="6" applyNumberFormat="0" applyProtection="0">
      <alignment horizontal="left" vertical="center" wrapText="1"/>
    </xf>
    <xf numFmtId="4" fontId="19" fillId="8" borderId="6" applyNumberFormat="0" applyProtection="0">
      <alignment horizontal="left" vertical="center" indent="1"/>
    </xf>
    <xf numFmtId="0" fontId="27" fillId="0" borderId="0"/>
    <xf numFmtId="0" fontId="31" fillId="0" borderId="0"/>
    <xf numFmtId="0" fontId="1" fillId="0" borderId="0"/>
    <xf numFmtId="0" fontId="12" fillId="0" borderId="0"/>
    <xf numFmtId="4" fontId="28" fillId="6" borderId="6" applyNumberFormat="0" applyProtection="0">
      <alignment vertical="center"/>
    </xf>
    <xf numFmtId="4" fontId="19" fillId="6" borderId="6" applyNumberFormat="0" applyProtection="0">
      <alignment horizontal="left" vertical="center" indent="1"/>
    </xf>
    <xf numFmtId="4" fontId="19" fillId="6" borderId="6" applyNumberFormat="0" applyProtection="0">
      <alignment horizontal="left" vertical="center" indent="1"/>
    </xf>
    <xf numFmtId="4" fontId="19" fillId="9" borderId="6" applyNumberFormat="0" applyProtection="0">
      <alignment horizontal="right" vertical="center"/>
    </xf>
    <xf numFmtId="4" fontId="19" fillId="10" borderId="6" applyNumberFormat="0" applyProtection="0">
      <alignment horizontal="right" vertical="center"/>
    </xf>
    <xf numFmtId="4" fontId="19" fillId="11" borderId="6" applyNumberFormat="0" applyProtection="0">
      <alignment horizontal="right" vertical="center"/>
    </xf>
    <xf numFmtId="4" fontId="19" fillId="12" borderId="6" applyNumberFormat="0" applyProtection="0">
      <alignment horizontal="right" vertical="center"/>
    </xf>
    <xf numFmtId="4" fontId="19" fillId="13" borderId="6" applyNumberFormat="0" applyProtection="0">
      <alignment horizontal="right" vertical="center"/>
    </xf>
    <xf numFmtId="4" fontId="19" fillId="14" borderId="6" applyNumberFormat="0" applyProtection="0">
      <alignment horizontal="right" vertical="center"/>
    </xf>
    <xf numFmtId="4" fontId="19" fillId="15" borderId="6" applyNumberFormat="0" applyProtection="0">
      <alignment horizontal="right" vertical="center"/>
    </xf>
    <xf numFmtId="4" fontId="19" fillId="16" borderId="6" applyNumberFormat="0" applyProtection="0">
      <alignment horizontal="right" vertical="center"/>
    </xf>
    <xf numFmtId="4" fontId="19" fillId="17" borderId="6" applyNumberFormat="0" applyProtection="0">
      <alignment horizontal="right" vertical="center"/>
    </xf>
    <xf numFmtId="4" fontId="24" fillId="18" borderId="6" applyNumberFormat="0" applyProtection="0">
      <alignment horizontal="left" vertical="center" indent="1"/>
    </xf>
    <xf numFmtId="4" fontId="19" fillId="19" borderId="8" applyNumberFormat="0" applyProtection="0">
      <alignment horizontal="left" vertical="center" indent="1"/>
    </xf>
    <xf numFmtId="4" fontId="3" fillId="20" borderId="0" applyNumberFormat="0" applyProtection="0">
      <alignment horizontal="left" vertical="center" indent="1"/>
    </xf>
    <xf numFmtId="4" fontId="12" fillId="19" borderId="6" applyNumberFormat="0" applyProtection="0">
      <alignment horizontal="left" vertical="center" indent="1"/>
    </xf>
    <xf numFmtId="4" fontId="12" fillId="7" borderId="6" applyNumberFormat="0" applyProtection="0">
      <alignment horizontal="left" vertical="center" indent="1"/>
    </xf>
    <xf numFmtId="0" fontId="13" fillId="21" borderId="6" applyNumberFormat="0" applyProtection="0">
      <alignment horizontal="left" vertical="center" indent="1"/>
    </xf>
    <xf numFmtId="0" fontId="13" fillId="22" borderId="6" applyNumberFormat="0" applyProtection="0">
      <alignment horizontal="left" vertical="center" indent="1"/>
    </xf>
    <xf numFmtId="0" fontId="13" fillId="23" borderId="6" applyNumberFormat="0" applyProtection="0">
      <alignment horizontal="left" vertical="center" indent="1"/>
    </xf>
    <xf numFmtId="0" fontId="27" fillId="0" borderId="0"/>
    <xf numFmtId="0" fontId="31" fillId="0" borderId="0"/>
    <xf numFmtId="4" fontId="19" fillId="8" borderId="6" applyNumberFormat="0" applyProtection="0">
      <alignment vertical="center"/>
    </xf>
    <xf numFmtId="4" fontId="28" fillId="8" borderId="6" applyNumberFormat="0" applyProtection="0">
      <alignment vertical="center"/>
    </xf>
    <xf numFmtId="4" fontId="19" fillId="8" borderId="6" applyNumberFormat="0" applyProtection="0">
      <alignment horizontal="left" vertical="center" indent="1"/>
    </xf>
    <xf numFmtId="4" fontId="28" fillId="19" borderId="6" applyNumberFormat="0" applyProtection="0">
      <alignment horizontal="right" vertical="center"/>
    </xf>
    <xf numFmtId="0" fontId="23" fillId="23" borderId="6" applyNumberFormat="0" applyProtection="0">
      <alignment horizontal="left" vertical="center" indent="1"/>
    </xf>
    <xf numFmtId="0" fontId="5" fillId="5" borderId="6" applyNumberFormat="0" applyProtection="0">
      <alignment horizontal="center" vertical="top" wrapText="1"/>
    </xf>
    <xf numFmtId="0" fontId="30" fillId="0" borderId="0" applyNumberFormat="0" applyProtection="0"/>
    <xf numFmtId="4" fontId="29" fillId="19" borderId="6" applyNumberFormat="0" applyProtection="0">
      <alignment horizontal="right" vertical="center"/>
    </xf>
    <xf numFmtId="0" fontId="34" fillId="28" borderId="9" applyNumberFormat="0" applyProtection="0">
      <alignment horizontal="left" vertical="center" indent="1"/>
    </xf>
  </cellStyleXfs>
  <cellXfs count="318">
    <xf numFmtId="0" fontId="0" fillId="0" borderId="0" xfId="0"/>
    <xf numFmtId="0" fontId="0" fillId="0" borderId="0" xfId="0" applyFill="1"/>
    <xf numFmtId="0" fontId="4" fillId="0" borderId="0" xfId="1" applyFont="1" applyAlignment="1">
      <alignment horizontal="center" vertical="center" wrapText="1"/>
    </xf>
    <xf numFmtId="4" fontId="4" fillId="0" borderId="0" xfId="1" applyNumberFormat="1" applyFont="1" applyAlignment="1">
      <alignment horizontal="center" vertical="center" wrapText="1"/>
    </xf>
    <xf numFmtId="3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4" fontId="3" fillId="0" borderId="0" xfId="1" applyNumberFormat="1" applyFont="1" applyAlignment="1">
      <alignment horizontal="center" vertical="center" wrapText="1"/>
    </xf>
    <xf numFmtId="3" fontId="3" fillId="0" borderId="0" xfId="1" applyNumberFormat="1" applyFont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7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 wrapText="1"/>
    </xf>
    <xf numFmtId="4" fontId="8" fillId="0" borderId="1" xfId="1" applyNumberFormat="1" applyFont="1" applyBorder="1" applyAlignment="1">
      <alignment horizontal="right" vertical="center"/>
    </xf>
    <xf numFmtId="3" fontId="10" fillId="2" borderId="2" xfId="1" applyNumberFormat="1" applyFont="1" applyFill="1" applyBorder="1" applyAlignment="1">
      <alignment horizontal="center" vertical="center" wrapText="1"/>
    </xf>
    <xf numFmtId="4" fontId="10" fillId="2" borderId="2" xfId="1" applyNumberFormat="1" applyFont="1" applyFill="1" applyBorder="1" applyAlignment="1">
      <alignment horizontal="center" vertical="center" wrapText="1"/>
    </xf>
    <xf numFmtId="4" fontId="5" fillId="0" borderId="2" xfId="1" applyNumberFormat="1" applyFont="1" applyFill="1" applyBorder="1" applyAlignment="1">
      <alignment vertical="center" wrapText="1"/>
    </xf>
    <xf numFmtId="3" fontId="5" fillId="0" borderId="2" xfId="1" applyNumberFormat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 wrapText="1"/>
    </xf>
    <xf numFmtId="4" fontId="5" fillId="3" borderId="2" xfId="1" applyNumberFormat="1" applyFont="1" applyFill="1" applyBorder="1" applyAlignment="1">
      <alignment vertical="center"/>
    </xf>
    <xf numFmtId="3" fontId="5" fillId="3" borderId="2" xfId="1" applyNumberFormat="1" applyFont="1" applyFill="1" applyBorder="1" applyAlignment="1">
      <alignment vertical="center"/>
    </xf>
    <xf numFmtId="0" fontId="5" fillId="3" borderId="3" xfId="1" applyFont="1" applyFill="1" applyBorder="1" applyAlignment="1">
      <alignment horizontal="left" vertical="center"/>
    </xf>
    <xf numFmtId="0" fontId="5" fillId="3" borderId="4" xfId="1" applyFont="1" applyFill="1" applyBorder="1" applyAlignment="1">
      <alignment vertical="center"/>
    </xf>
    <xf numFmtId="4" fontId="5" fillId="3" borderId="2" xfId="1" applyNumberFormat="1" applyFont="1" applyFill="1" applyBorder="1" applyAlignment="1">
      <alignment vertical="center" wrapText="1"/>
    </xf>
    <xf numFmtId="3" fontId="5" fillId="3" borderId="2" xfId="1" applyNumberFormat="1" applyFont="1" applyFill="1" applyBorder="1" applyAlignment="1">
      <alignment vertical="center" wrapText="1"/>
    </xf>
    <xf numFmtId="0" fontId="11" fillId="0" borderId="0" xfId="1" applyFont="1" applyAlignment="1">
      <alignment horizontal="center" vertical="center" wrapText="1"/>
    </xf>
    <xf numFmtId="4" fontId="11" fillId="0" borderId="0" xfId="1" applyNumberFormat="1" applyFont="1" applyAlignment="1">
      <alignment horizontal="center" vertical="center" wrapText="1"/>
    </xf>
    <xf numFmtId="3" fontId="11" fillId="0" borderId="0" xfId="1" applyNumberFormat="1" applyFont="1" applyAlignment="1">
      <alignment horizontal="center" vertical="center" wrapText="1"/>
    </xf>
    <xf numFmtId="4" fontId="12" fillId="0" borderId="0" xfId="1" applyNumberFormat="1" applyFont="1"/>
    <xf numFmtId="4" fontId="0" fillId="0" borderId="0" xfId="0" applyNumberFormat="1" applyFill="1"/>
    <xf numFmtId="3" fontId="0" fillId="0" borderId="0" xfId="0" applyNumberFormat="1" applyFill="1"/>
    <xf numFmtId="0" fontId="14" fillId="0" borderId="0" xfId="0" applyFont="1" applyFill="1"/>
    <xf numFmtId="0" fontId="14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14" fillId="0" borderId="0" xfId="0" applyFont="1" applyFill="1" applyAlignment="1">
      <alignment wrapText="1"/>
    </xf>
    <xf numFmtId="4" fontId="14" fillId="0" borderId="0" xfId="0" applyNumberFormat="1" applyFont="1" applyFill="1"/>
    <xf numFmtId="3" fontId="14" fillId="0" borderId="0" xfId="0" applyNumberFormat="1" applyFont="1" applyFill="1"/>
    <xf numFmtId="0" fontId="3" fillId="0" borderId="0" xfId="14" applyFont="1" applyFill="1" applyAlignment="1">
      <alignment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6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7" fillId="0" borderId="0" xfId="12" applyFont="1" applyFill="1" applyBorder="1" applyAlignment="1">
      <alignment horizontal="center" vertical="center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21" fillId="0" borderId="0" xfId="8" applyNumberFormat="1" applyFont="1" applyFill="1" applyBorder="1">
      <alignment horizontal="right" vertical="center"/>
    </xf>
    <xf numFmtId="0" fontId="23" fillId="0" borderId="0" xfId="10" quotePrefix="1" applyFont="1" applyFill="1" applyBorder="1" applyAlignment="1">
      <alignment horizontal="left" vertical="center" wrapText="1" indent="8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6" quotePrefix="1" applyFont="1" applyFill="1" applyBorder="1" applyAlignment="1">
      <alignment horizontal="left" vertical="center" wrapText="1" indent="2" justifyLastLine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2" applyFont="1" applyFill="1" applyBorder="1"/>
    <xf numFmtId="4" fontId="24" fillId="0" borderId="0" xfId="3" applyNumberFormat="1" applyFont="1" applyFill="1" applyBorder="1">
      <alignment vertical="center"/>
    </xf>
    <xf numFmtId="3" fontId="24" fillId="0" borderId="0" xfId="3" applyNumberFormat="1" applyFont="1" applyFill="1" applyBorder="1">
      <alignment vertical="center"/>
    </xf>
    <xf numFmtId="4" fontId="21" fillId="0" borderId="0" xfId="8" applyNumberFormat="1" applyFont="1" applyFill="1" applyBorder="1">
      <alignment horizontal="right" vertical="center"/>
    </xf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3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18" fillId="0" borderId="0" xfId="7" quotePrefix="1" applyFont="1" applyFill="1" applyBorder="1" applyAlignment="1">
      <alignment horizontal="left" vertical="center" wrapText="1" indent="3"/>
    </xf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18" fillId="0" borderId="0" xfId="7" quotePrefix="1" applyFont="1" applyFill="1" applyBorder="1">
      <alignment horizontal="left" vertical="center" wrapText="1"/>
    </xf>
    <xf numFmtId="4" fontId="22" fillId="0" borderId="0" xfId="8" applyNumberFormat="1" applyFont="1" applyFill="1" applyBorder="1">
      <alignment horizontal="right" vertical="center"/>
    </xf>
    <xf numFmtId="3" fontId="22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7" fillId="0" borderId="0" xfId="12" applyFill="1" applyBorder="1"/>
    <xf numFmtId="0" fontId="17" fillId="0" borderId="0" xfId="12" applyFont="1" applyFill="1" applyBorder="1" applyAlignment="1">
      <alignment horizontal="center" vertical="center"/>
    </xf>
    <xf numFmtId="0" fontId="18" fillId="0" borderId="0" xfId="12" applyFont="1" applyFill="1" applyBorder="1"/>
    <xf numFmtId="0" fontId="5" fillId="0" borderId="0" xfId="12" applyFont="1" applyFill="1" applyBorder="1"/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 applyAlignment="1">
      <alignment horizontal="left" vertical="center" wrapText="1" indent="4"/>
    </xf>
    <xf numFmtId="0" fontId="23" fillId="0" borderId="0" xfId="9" quotePrefix="1" applyFont="1" applyFill="1" applyBorder="1">
      <alignment horizontal="left" vertical="center" wrapText="1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14" fillId="0" borderId="0" xfId="12" applyFont="1" applyFill="1" applyBorder="1"/>
    <xf numFmtId="0" fontId="27" fillId="0" borderId="0" xfId="12" applyFill="1"/>
    <xf numFmtId="0" fontId="27" fillId="0" borderId="0" xfId="12" applyFill="1" applyBorder="1"/>
    <xf numFmtId="0" fontId="5" fillId="0" borderId="0" xfId="2" quotePrefix="1" applyNumberFormat="1" applyFill="1" applyBorder="1">
      <alignment horizontal="left" vertical="center" indent="1"/>
    </xf>
    <xf numFmtId="0" fontId="18" fillId="0" borderId="0" xfId="12" applyFont="1" applyFill="1" applyBorder="1"/>
    <xf numFmtId="0" fontId="5" fillId="0" borderId="0" xfId="12" applyFont="1" applyFill="1" applyBorder="1"/>
    <xf numFmtId="0" fontId="20" fillId="0" borderId="0" xfId="5" quotePrefix="1" applyFill="1" applyBorder="1">
      <alignment horizontal="center"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23" fillId="0" borderId="0" xfId="10" quotePrefix="1" applyFont="1" applyFill="1" applyBorder="1" applyAlignment="1">
      <alignment horizontal="left" vertical="center" wrapText="1" indent="7"/>
    </xf>
    <xf numFmtId="0" fontId="21" fillId="0" borderId="0" xfId="8" applyNumberFormat="1" applyFont="1" applyFill="1" applyBorder="1">
      <alignment horizontal="right" vertical="center"/>
    </xf>
    <xf numFmtId="0" fontId="27" fillId="0" borderId="0" xfId="12"/>
    <xf numFmtId="0" fontId="14" fillId="0" borderId="0" xfId="12" applyFont="1" applyFill="1" applyAlignment="1">
      <alignment horizontal="center" vertical="center"/>
    </xf>
    <xf numFmtId="0" fontId="17" fillId="0" borderId="0" xfId="12" applyFont="1" applyFill="1" applyAlignment="1">
      <alignment horizontal="center" vertical="center"/>
    </xf>
    <xf numFmtId="0" fontId="27" fillId="0" borderId="0" xfId="12" applyFill="1"/>
    <xf numFmtId="0" fontId="27" fillId="0" borderId="0" xfId="12" applyFill="1" applyBorder="1"/>
    <xf numFmtId="0" fontId="5" fillId="0" borderId="0" xfId="12" applyFont="1" applyFill="1" applyBorder="1"/>
    <xf numFmtId="4" fontId="9" fillId="0" borderId="0" xfId="3" applyNumberFormat="1" applyFont="1" applyFill="1" applyBorder="1">
      <alignment vertical="center"/>
    </xf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4" fontId="21" fillId="0" borderId="0" xfId="8" applyNumberFormat="1" applyFont="1" applyFill="1" applyBorder="1">
      <alignment horizontal="right" vertical="center"/>
    </xf>
    <xf numFmtId="3" fontId="21" fillId="0" borderId="0" xfId="8" applyNumberFormat="1" applyFont="1" applyFill="1" applyBorder="1">
      <alignment horizontal="right" vertical="center"/>
    </xf>
    <xf numFmtId="0" fontId="13" fillId="0" borderId="0" xfId="12" applyFont="1" applyFill="1" applyBorder="1"/>
    <xf numFmtId="0" fontId="23" fillId="0" borderId="0" xfId="12" applyFont="1" applyFill="1" applyBorder="1"/>
    <xf numFmtId="0" fontId="23" fillId="0" borderId="0" xfId="9" quotePrefix="1" applyFont="1" applyFill="1" applyBorder="1">
      <alignment horizontal="left" vertical="center" wrapText="1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3" fillId="0" borderId="0" xfId="2" quotePrefix="1" applyNumberFormat="1" applyFont="1" applyFill="1" applyBorder="1">
      <alignment horizontal="left" vertical="center" indent="1"/>
    </xf>
    <xf numFmtId="0" fontId="26" fillId="0" borderId="0" xfId="5" quotePrefix="1" applyFont="1" applyFill="1" applyBorder="1">
      <alignment horizontal="center" vertical="center"/>
    </xf>
    <xf numFmtId="3" fontId="21" fillId="0" borderId="0" xfId="8" applyNumberFormat="1" applyFont="1" applyFill="1" applyBorder="1">
      <alignment horizontal="right" vertical="center"/>
    </xf>
    <xf numFmtId="4" fontId="15" fillId="4" borderId="7" xfId="2" applyNumberFormat="1" applyFont="1" applyFill="1" applyBorder="1" applyAlignment="1">
      <alignment horizontal="center" vertical="center" wrapText="1" justifyLastLine="1"/>
    </xf>
    <xf numFmtId="1" fontId="16" fillId="4" borderId="4" xfId="12" applyNumberFormat="1" applyFont="1" applyFill="1" applyBorder="1" applyAlignment="1">
      <alignment horizontal="center" vertical="center"/>
    </xf>
    <xf numFmtId="0" fontId="18" fillId="0" borderId="0" xfId="7" quotePrefix="1" applyFont="1" applyFill="1" applyBorder="1">
      <alignment horizontal="left" vertical="center" wrapText="1"/>
    </xf>
    <xf numFmtId="0" fontId="18" fillId="0" borderId="0" xfId="9" quotePrefix="1" applyFont="1" applyFill="1" applyBorder="1">
      <alignment horizontal="left" vertical="center" wrapText="1"/>
    </xf>
    <xf numFmtId="3" fontId="24" fillId="0" borderId="0" xfId="3" applyNumberFormat="1" applyFont="1" applyFill="1" applyBorder="1">
      <alignment vertical="center"/>
    </xf>
    <xf numFmtId="0" fontId="27" fillId="0" borderId="0" xfId="12"/>
    <xf numFmtId="0" fontId="14" fillId="0" borderId="0" xfId="12" applyFont="1" applyFill="1" applyBorder="1"/>
    <xf numFmtId="0" fontId="18" fillId="0" borderId="0" xfId="12" applyFont="1" applyFill="1" applyBorder="1"/>
    <xf numFmtId="0" fontId="4" fillId="0" borderId="0" xfId="14" applyFont="1" applyFill="1" applyAlignment="1">
      <alignment horizontal="center" vertical="center" wrapText="1"/>
    </xf>
    <xf numFmtId="0" fontId="12" fillId="0" borderId="0" xfId="14" applyFont="1" applyFill="1" applyAlignment="1">
      <alignment vertical="center" wrapText="1"/>
    </xf>
    <xf numFmtId="0" fontId="23" fillId="0" borderId="0" xfId="12" applyFont="1" applyFill="1" applyBorder="1"/>
    <xf numFmtId="0" fontId="23" fillId="0" borderId="0" xfId="10" quotePrefix="1" applyFont="1" applyFill="1" applyBorder="1">
      <alignment horizontal="left" vertical="center" wrapText="1"/>
    </xf>
    <xf numFmtId="0" fontId="18" fillId="0" borderId="0" xfId="10" quotePrefix="1" applyFont="1" applyFill="1" applyBorder="1">
      <alignment horizontal="left" vertical="center" wrapText="1"/>
    </xf>
    <xf numFmtId="0" fontId="23" fillId="0" borderId="0" xfId="10" quotePrefix="1" applyFont="1" applyFill="1" applyBorder="1" applyAlignment="1">
      <alignment horizontal="left" vertical="center" wrapText="1" indent="6"/>
    </xf>
    <xf numFmtId="0" fontId="23" fillId="0" borderId="0" xfId="10" quotePrefix="1" applyFont="1" applyFill="1" applyBorder="1" applyAlignment="1">
      <alignment horizontal="left" vertical="center" wrapText="1" indent="7"/>
    </xf>
    <xf numFmtId="4" fontId="24" fillId="0" borderId="0" xfId="3" applyNumberFormat="1" applyFont="1" applyFill="1" applyBorder="1">
      <alignment vertical="center"/>
    </xf>
    <xf numFmtId="0" fontId="21" fillId="0" borderId="0" xfId="8" applyNumberFormat="1" applyFont="1" applyFill="1" applyBorder="1">
      <alignment horizontal="right" vertical="center"/>
    </xf>
    <xf numFmtId="4" fontId="21" fillId="0" borderId="0" xfId="8" applyNumberFormat="1" applyFont="1" applyFill="1" applyBorder="1">
      <alignment horizontal="right" vertical="center"/>
    </xf>
    <xf numFmtId="0" fontId="21" fillId="24" borderId="0" xfId="8" applyNumberFormat="1" applyFont="1" applyFill="1" applyBorder="1">
      <alignment horizontal="right" vertical="center"/>
    </xf>
    <xf numFmtId="3" fontId="21" fillId="24" borderId="0" xfId="8" applyNumberFormat="1" applyFont="1" applyFill="1" applyBorder="1">
      <alignment horizontal="right" vertical="center"/>
    </xf>
    <xf numFmtId="4" fontId="4" fillId="0" borderId="0" xfId="14" applyNumberFormat="1" applyFont="1" applyFill="1" applyAlignment="1">
      <alignment horizontal="center" vertical="center" wrapText="1"/>
    </xf>
    <xf numFmtId="4" fontId="21" fillId="24" borderId="0" xfId="8" applyNumberFormat="1" applyFont="1" applyFill="1" applyBorder="1">
      <alignment horizontal="right" vertical="center"/>
    </xf>
    <xf numFmtId="0" fontId="23" fillId="24" borderId="0" xfId="10" quotePrefix="1" applyFont="1" applyFill="1" applyBorder="1" applyAlignment="1">
      <alignment horizontal="left" vertical="center" wrapText="1" indent="5"/>
    </xf>
    <xf numFmtId="0" fontId="23" fillId="24" borderId="0" xfId="10" quotePrefix="1" applyFont="1" applyFill="1" applyBorder="1">
      <alignment horizontal="left" vertical="center" wrapText="1"/>
    </xf>
    <xf numFmtId="0" fontId="23" fillId="24" borderId="0" xfId="9" quotePrefix="1" applyFont="1" applyFill="1" applyBorder="1" applyAlignment="1">
      <alignment horizontal="left" vertical="center" wrapText="1" indent="4"/>
    </xf>
    <xf numFmtId="0" fontId="23" fillId="24" borderId="0" xfId="9" quotePrefix="1" applyFont="1" applyFill="1" applyBorder="1">
      <alignment horizontal="left" vertical="center" wrapText="1"/>
    </xf>
    <xf numFmtId="0" fontId="18" fillId="24" borderId="0" xfId="7" quotePrefix="1" applyFont="1" applyFill="1" applyBorder="1" applyAlignment="1">
      <alignment horizontal="left" vertical="center" wrapText="1" indent="3"/>
    </xf>
    <xf numFmtId="0" fontId="18" fillId="24" borderId="0" xfId="7" quotePrefix="1" applyFont="1" applyFill="1" applyBorder="1">
      <alignment horizontal="left" vertical="center" wrapText="1"/>
    </xf>
    <xf numFmtId="4" fontId="22" fillId="24" borderId="0" xfId="8" applyNumberFormat="1" applyFont="1" applyFill="1" applyBorder="1">
      <alignment horizontal="right" vertical="center"/>
    </xf>
    <xf numFmtId="3" fontId="22" fillId="24" borderId="0" xfId="8" applyNumberFormat="1" applyFont="1" applyFill="1" applyBorder="1">
      <alignment horizontal="right" vertical="center"/>
    </xf>
    <xf numFmtId="0" fontId="18" fillId="25" borderId="0" xfId="6" quotePrefix="1" applyFont="1" applyFill="1" applyBorder="1" applyAlignment="1">
      <alignment horizontal="left" vertical="center" wrapText="1" indent="2" justifyLastLine="1"/>
    </xf>
    <xf numFmtId="4" fontId="24" fillId="25" borderId="0" xfId="3" applyNumberFormat="1" applyFont="1" applyFill="1" applyBorder="1">
      <alignment vertical="center"/>
    </xf>
    <xf numFmtId="3" fontId="24" fillId="25" borderId="0" xfId="3" applyNumberFormat="1" applyFont="1" applyFill="1" applyBorder="1">
      <alignment vertical="center"/>
    </xf>
    <xf numFmtId="4" fontId="22" fillId="26" borderId="0" xfId="8" applyNumberFormat="1" applyFont="1" applyFill="1" applyBorder="1">
      <alignment horizontal="right" vertical="center"/>
    </xf>
    <xf numFmtId="3" fontId="22" fillId="26" borderId="0" xfId="8" applyNumberFormat="1" applyFont="1" applyFill="1" applyBorder="1">
      <alignment horizontal="right" vertical="center"/>
    </xf>
    <xf numFmtId="4" fontId="9" fillId="26" borderId="0" xfId="3" applyNumberFormat="1" applyFont="1" applyFill="1" applyBorder="1">
      <alignment vertical="center"/>
    </xf>
    <xf numFmtId="0" fontId="18" fillId="25" borderId="0" xfId="7" quotePrefix="1" applyFont="1" applyFill="1" applyBorder="1" applyAlignment="1">
      <alignment horizontal="left" vertical="center" wrapText="1" indent="3"/>
    </xf>
    <xf numFmtId="0" fontId="18" fillId="25" borderId="0" xfId="7" quotePrefix="1" applyFont="1" applyFill="1" applyBorder="1">
      <alignment horizontal="left" vertical="center" wrapText="1"/>
    </xf>
    <xf numFmtId="4" fontId="22" fillId="25" borderId="0" xfId="8" applyNumberFormat="1" applyFont="1" applyFill="1" applyBorder="1">
      <alignment horizontal="right" vertical="center"/>
    </xf>
    <xf numFmtId="3" fontId="22" fillId="25" borderId="0" xfId="8" applyNumberFormat="1" applyFont="1" applyFill="1" applyBorder="1">
      <alignment horizontal="right" vertical="center"/>
    </xf>
    <xf numFmtId="4" fontId="9" fillId="25" borderId="0" xfId="3" applyNumberFormat="1" applyFont="1" applyFill="1" applyBorder="1">
      <alignment vertical="center"/>
    </xf>
    <xf numFmtId="0" fontId="17" fillId="25" borderId="0" xfId="12" applyFont="1" applyFill="1" applyBorder="1" applyAlignment="1">
      <alignment horizontal="center" vertical="center"/>
    </xf>
    <xf numFmtId="0" fontId="17" fillId="26" borderId="0" xfId="12" applyFont="1" applyFill="1" applyBorder="1" applyAlignment="1">
      <alignment horizontal="center" vertical="center"/>
    </xf>
    <xf numFmtId="3" fontId="18" fillId="26" borderId="0" xfId="12" applyNumberFormat="1" applyFont="1" applyFill="1" applyBorder="1" applyAlignment="1">
      <alignment vertical="center" wrapText="1" justifyLastLine="1"/>
    </xf>
    <xf numFmtId="3" fontId="18" fillId="26" borderId="0" xfId="12" applyNumberFormat="1" applyFont="1" applyFill="1" applyBorder="1" applyAlignment="1">
      <alignment vertical="top" wrapText="1" justifyLastLine="1"/>
    </xf>
    <xf numFmtId="3" fontId="9" fillId="26" borderId="0" xfId="3" applyNumberFormat="1" applyFont="1" applyFill="1" applyBorder="1">
      <alignment vertical="center"/>
    </xf>
    <xf numFmtId="3" fontId="18" fillId="25" borderId="0" xfId="12" applyNumberFormat="1" applyFont="1" applyFill="1" applyBorder="1" applyAlignment="1">
      <alignment vertical="top" wrapText="1" justifyLastLine="1"/>
    </xf>
    <xf numFmtId="0" fontId="23" fillId="24" borderId="0" xfId="10" quotePrefix="1" applyFont="1" applyFill="1" applyBorder="1" applyAlignment="1">
      <alignment horizontal="left" vertical="center" wrapText="1" indent="6"/>
    </xf>
    <xf numFmtId="0" fontId="23" fillId="25" borderId="0" xfId="10" quotePrefix="1" applyFont="1" applyFill="1" applyBorder="1" applyAlignment="1">
      <alignment horizontal="left" vertical="center" wrapText="1" indent="5"/>
    </xf>
    <xf numFmtId="0" fontId="23" fillId="25" borderId="0" xfId="10" quotePrefix="1" applyFont="1" applyFill="1" applyBorder="1">
      <alignment horizontal="left" vertical="center" wrapText="1"/>
    </xf>
    <xf numFmtId="4" fontId="32" fillId="24" borderId="0" xfId="8" applyNumberFormat="1" applyFont="1" applyFill="1" applyBorder="1">
      <alignment horizontal="right" vertical="center"/>
    </xf>
    <xf numFmtId="3" fontId="32" fillId="24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>
      <alignment horizontal="right" vertical="center"/>
    </xf>
    <xf numFmtId="3" fontId="33" fillId="25" borderId="0" xfId="8" applyNumberFormat="1" applyFont="1" applyFill="1" applyBorder="1">
      <alignment horizontal="right" vertical="center"/>
    </xf>
    <xf numFmtId="0" fontId="18" fillId="26" borderId="0" xfId="9" quotePrefix="1" applyFont="1" applyFill="1" applyBorder="1" applyAlignment="1">
      <alignment horizontal="left" vertical="center" wrapText="1" indent="4"/>
    </xf>
    <xf numFmtId="0" fontId="18" fillId="26" borderId="0" xfId="9" quotePrefix="1" applyFont="1" applyFill="1" applyBorder="1">
      <alignment horizontal="left" vertical="center" wrapText="1"/>
    </xf>
    <xf numFmtId="4" fontId="21" fillId="26" borderId="0" xfId="8" applyNumberFormat="1" applyFont="1" applyFill="1" applyBorder="1">
      <alignment horizontal="right" vertical="center"/>
    </xf>
    <xf numFmtId="4" fontId="33" fillId="25" borderId="0" xfId="8" applyNumberFormat="1" applyFont="1" applyFill="1" applyBorder="1" applyAlignment="1">
      <alignment horizontal="right"/>
    </xf>
    <xf numFmtId="4" fontId="5" fillId="27" borderId="2" xfId="1" applyNumberFormat="1" applyFont="1" applyFill="1" applyBorder="1" applyAlignment="1">
      <alignment vertical="center" wrapText="1"/>
    </xf>
    <xf numFmtId="3" fontId="5" fillId="27" borderId="2" xfId="1" applyNumberFormat="1" applyFont="1" applyFill="1" applyBorder="1" applyAlignment="1">
      <alignment vertical="center" wrapText="1"/>
    </xf>
    <xf numFmtId="3" fontId="33" fillId="0" borderId="0" xfId="8" applyNumberFormat="1" applyFont="1" applyFill="1" applyBorder="1">
      <alignment horizontal="right" vertical="center"/>
    </xf>
    <xf numFmtId="4" fontId="23" fillId="0" borderId="0" xfId="8" applyNumberFormat="1" applyFont="1" applyFill="1" applyBorder="1">
      <alignment horizontal="right" vertical="center"/>
    </xf>
    <xf numFmtId="3" fontId="23" fillId="24" borderId="0" xfId="8" applyNumberFormat="1" applyFont="1" applyFill="1" applyBorder="1">
      <alignment horizontal="right" vertical="center"/>
    </xf>
    <xf numFmtId="4" fontId="23" fillId="24" borderId="0" xfId="8" applyNumberFormat="1" applyFont="1" applyFill="1" applyBorder="1">
      <alignment horizontal="right" vertical="center"/>
    </xf>
    <xf numFmtId="0" fontId="23" fillId="0" borderId="0" xfId="0" applyFont="1" applyFill="1"/>
    <xf numFmtId="0" fontId="35" fillId="0" borderId="0" xfId="0" applyFont="1" applyAlignment="1">
      <alignment vertical="center"/>
    </xf>
    <xf numFmtId="1" fontId="16" fillId="4" borderId="5" xfId="12" applyNumberFormat="1" applyFont="1" applyFill="1" applyBorder="1" applyAlignment="1">
      <alignment horizontal="center" vertical="center"/>
    </xf>
    <xf numFmtId="0" fontId="18" fillId="0" borderId="11" xfId="6" quotePrefix="1" applyFont="1" applyFill="1" applyBorder="1" applyAlignment="1">
      <alignment horizontal="left" vertical="center" wrapText="1" indent="2" justifyLastLine="1"/>
    </xf>
    <xf numFmtId="4" fontId="19" fillId="0" borderId="12" xfId="3" applyNumberFormat="1" applyFont="1" applyFill="1" applyBorder="1">
      <alignment vertical="center"/>
    </xf>
    <xf numFmtId="0" fontId="18" fillId="0" borderId="11" xfId="9" quotePrefix="1" applyFont="1" applyFill="1" applyBorder="1" applyAlignment="1">
      <alignment horizontal="left" vertical="center" wrapText="1" indent="4"/>
    </xf>
    <xf numFmtId="0" fontId="18" fillId="0" borderId="11" xfId="10" quotePrefix="1" applyFont="1" applyFill="1" applyBorder="1" applyAlignment="1">
      <alignment horizontal="left" vertical="center" wrapText="1" indent="5"/>
    </xf>
    <xf numFmtId="0" fontId="23" fillId="0" borderId="11" xfId="10" quotePrefix="1" applyFont="1" applyFill="1" applyBorder="1" applyAlignment="1">
      <alignment horizontal="left" vertical="center" wrapText="1" indent="6"/>
    </xf>
    <xf numFmtId="0" fontId="23" fillId="0" borderId="11" xfId="10" quotePrefix="1" applyFont="1" applyFill="1" applyBorder="1" applyAlignment="1">
      <alignment horizontal="left" vertical="center" wrapText="1" indent="7"/>
    </xf>
    <xf numFmtId="0" fontId="23" fillId="0" borderId="11" xfId="10" quotePrefix="1" applyFont="1" applyFill="1" applyBorder="1" applyAlignment="1">
      <alignment horizontal="left" vertical="center" wrapText="1" indent="8"/>
    </xf>
    <xf numFmtId="0" fontId="21" fillId="0" borderId="12" xfId="8" applyNumberFormat="1" applyFont="1" applyFill="1" applyBorder="1">
      <alignment horizontal="right" vertical="center"/>
    </xf>
    <xf numFmtId="0" fontId="18" fillId="0" borderId="11" xfId="10" quotePrefix="1" applyFont="1" applyFill="1" applyBorder="1" applyAlignment="1">
      <alignment horizontal="left" vertical="center" wrapText="1" indent="6"/>
    </xf>
    <xf numFmtId="3" fontId="22" fillId="0" borderId="0" xfId="3" applyNumberFormat="1" applyFont="1" applyFill="1" applyBorder="1">
      <alignment vertical="center"/>
    </xf>
    <xf numFmtId="4" fontId="22" fillId="0" borderId="0" xfId="3" applyNumberFormat="1" applyFont="1" applyFill="1" applyBorder="1">
      <alignment vertical="center"/>
    </xf>
    <xf numFmtId="4" fontId="21" fillId="0" borderId="12" xfId="3" applyNumberFormat="1" applyFont="1" applyFill="1" applyBorder="1">
      <alignment vertical="center"/>
    </xf>
    <xf numFmtId="3" fontId="21" fillId="0" borderId="0" xfId="3" applyNumberFormat="1" applyFont="1" applyFill="1" applyBorder="1">
      <alignment vertical="center"/>
    </xf>
    <xf numFmtId="4" fontId="21" fillId="0" borderId="0" xfId="3" applyNumberFormat="1" applyFont="1" applyFill="1" applyBorder="1">
      <alignment vertical="center"/>
    </xf>
    <xf numFmtId="0" fontId="21" fillId="0" borderId="12" xfId="3" applyNumberFormat="1" applyFont="1" applyFill="1" applyBorder="1">
      <alignment vertical="center"/>
    </xf>
    <xf numFmtId="0" fontId="21" fillId="0" borderId="0" xfId="3" applyNumberFormat="1" applyFont="1" applyFill="1" applyBorder="1">
      <alignment vertical="center"/>
    </xf>
    <xf numFmtId="3" fontId="21" fillId="0" borderId="0" xfId="3" applyNumberFormat="1" applyFont="1" applyFill="1" applyBorder="1" applyAlignment="1">
      <alignment horizontal="right" vertical="center"/>
    </xf>
    <xf numFmtId="3" fontId="21" fillId="24" borderId="0" xfId="3" applyNumberFormat="1" applyFont="1" applyFill="1" applyBorder="1">
      <alignment vertical="center"/>
    </xf>
    <xf numFmtId="3" fontId="22" fillId="24" borderId="0" xfId="3" applyNumberFormat="1" applyFont="1" applyFill="1" applyBorder="1">
      <alignment vertical="center"/>
    </xf>
    <xf numFmtId="3" fontId="22" fillId="25" borderId="0" xfId="3" applyNumberFormat="1" applyFont="1" applyFill="1" applyBorder="1">
      <alignment vertical="center"/>
    </xf>
    <xf numFmtId="3" fontId="23" fillId="0" borderId="0" xfId="0" applyNumberFormat="1" applyFont="1" applyFill="1"/>
    <xf numFmtId="4" fontId="22" fillId="26" borderId="0" xfId="3" applyNumberFormat="1" applyFont="1" applyFill="1" applyBorder="1">
      <alignment vertical="center"/>
    </xf>
    <xf numFmtId="3" fontId="22" fillId="26" borderId="0" xfId="3" applyNumberFormat="1" applyFont="1" applyFill="1" applyBorder="1">
      <alignment vertical="center"/>
    </xf>
    <xf numFmtId="0" fontId="18" fillId="0" borderId="11" xfId="10" quotePrefix="1" applyFont="1" applyBorder="1" applyAlignment="1">
      <alignment horizontal="left" vertical="center" wrapText="1" indent="5"/>
    </xf>
    <xf numFmtId="0" fontId="18" fillId="0" borderId="0" xfId="10" quotePrefix="1" applyFont="1" applyBorder="1">
      <alignment horizontal="left" vertical="center" wrapText="1"/>
    </xf>
    <xf numFmtId="0" fontId="18" fillId="0" borderId="11" xfId="10" quotePrefix="1" applyFont="1" applyBorder="1" applyAlignment="1">
      <alignment horizontal="left" vertical="center" wrapText="1" indent="6"/>
    </xf>
    <xf numFmtId="0" fontId="23" fillId="0" borderId="11" xfId="10" quotePrefix="1" applyBorder="1" applyAlignment="1">
      <alignment horizontal="left" vertical="center" wrapText="1" indent="7"/>
    </xf>
    <xf numFmtId="0" fontId="23" fillId="0" borderId="0" xfId="10" quotePrefix="1" applyBorder="1">
      <alignment horizontal="left" vertical="center" wrapText="1"/>
    </xf>
    <xf numFmtId="4" fontId="21" fillId="0" borderId="0" xfId="8" applyNumberFormat="1" applyBorder="1">
      <alignment horizontal="right" vertical="center"/>
    </xf>
    <xf numFmtId="0" fontId="23" fillId="0" borderId="11" xfId="10" quotePrefix="1" applyBorder="1" applyAlignment="1">
      <alignment horizontal="left" vertical="center" wrapText="1" indent="8"/>
    </xf>
    <xf numFmtId="0" fontId="21" fillId="24" borderId="0" xfId="8" applyNumberFormat="1" applyFill="1" applyBorder="1">
      <alignment horizontal="right" vertical="center"/>
    </xf>
    <xf numFmtId="0" fontId="21" fillId="0" borderId="12" xfId="8" applyNumberFormat="1" applyBorder="1">
      <alignment horizontal="right" vertical="center"/>
    </xf>
    <xf numFmtId="3" fontId="21" fillId="0" borderId="0" xfId="8" applyNumberFormat="1" applyBorder="1">
      <alignment horizontal="right" vertical="center"/>
    </xf>
    <xf numFmtId="3" fontId="18" fillId="0" borderId="0" xfId="3" applyNumberFormat="1" applyFont="1" applyFill="1" applyBorder="1">
      <alignment vertical="center"/>
    </xf>
    <xf numFmtId="4" fontId="18" fillId="0" borderId="0" xfId="3" applyNumberFormat="1" applyFont="1" applyFill="1" applyBorder="1">
      <alignment vertical="center"/>
    </xf>
    <xf numFmtId="4" fontId="23" fillId="0" borderId="12" xfId="3" applyNumberFormat="1" applyFont="1" applyFill="1" applyBorder="1">
      <alignment vertical="center"/>
    </xf>
    <xf numFmtId="0" fontId="37" fillId="0" borderId="0" xfId="0" applyFont="1"/>
    <xf numFmtId="0" fontId="23" fillId="0" borderId="11" xfId="10" quotePrefix="1" applyBorder="1" applyAlignment="1">
      <alignment horizontal="left" vertical="center" wrapText="1" indent="6"/>
    </xf>
    <xf numFmtId="0" fontId="21" fillId="0" borderId="0" xfId="8" applyNumberFormat="1" applyBorder="1">
      <alignment horizontal="right" vertical="center"/>
    </xf>
    <xf numFmtId="3" fontId="22" fillId="0" borderId="0" xfId="8" applyNumberFormat="1" applyFont="1" applyBorder="1">
      <alignment horizontal="right" vertical="center"/>
    </xf>
    <xf numFmtId="4" fontId="22" fillId="0" borderId="0" xfId="8" applyNumberFormat="1" applyFont="1" applyBorder="1">
      <alignment horizontal="right" vertical="center"/>
    </xf>
    <xf numFmtId="4" fontId="0" fillId="0" borderId="0" xfId="0" applyNumberFormat="1"/>
    <xf numFmtId="3" fontId="21" fillId="24" borderId="0" xfId="8" applyNumberFormat="1" applyFill="1" applyBorder="1">
      <alignment horizontal="right" vertical="center"/>
    </xf>
    <xf numFmtId="0" fontId="23" fillId="0" borderId="13" xfId="10" quotePrefix="1" applyBorder="1" applyAlignment="1">
      <alignment horizontal="left" vertical="center" wrapText="1" indent="8"/>
    </xf>
    <xf numFmtId="0" fontId="23" fillId="0" borderId="1" xfId="10" quotePrefix="1" applyBorder="1">
      <alignment horizontal="left" vertical="center" wrapText="1"/>
    </xf>
    <xf numFmtId="0" fontId="21" fillId="24" borderId="1" xfId="8" applyNumberFormat="1" applyFill="1" applyBorder="1">
      <alignment horizontal="right" vertical="center"/>
    </xf>
    <xf numFmtId="4" fontId="21" fillId="0" borderId="1" xfId="8" applyNumberFormat="1" applyBorder="1">
      <alignment horizontal="right" vertical="center"/>
    </xf>
    <xf numFmtId="0" fontId="21" fillId="0" borderId="14" xfId="8" applyNumberFormat="1" applyBorder="1">
      <alignment horizontal="right" vertical="center"/>
    </xf>
    <xf numFmtId="164" fontId="21" fillId="24" borderId="0" xfId="8" applyNumberFormat="1" applyFont="1" applyFill="1" applyBorder="1">
      <alignment horizontal="right" vertical="center"/>
    </xf>
    <xf numFmtId="3" fontId="0" fillId="0" borderId="0" xfId="0" applyNumberFormat="1"/>
    <xf numFmtId="4" fontId="38" fillId="0" borderId="2" xfId="1" quotePrefix="1" applyNumberFormat="1" applyFont="1" applyBorder="1" applyAlignment="1">
      <alignment horizontal="center" vertical="center" wrapText="1"/>
    </xf>
    <xf numFmtId="3" fontId="38" fillId="0" borderId="2" xfId="1" quotePrefix="1" applyNumberFormat="1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1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0" fontId="5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vertical="center" wrapText="1"/>
    </xf>
    <xf numFmtId="0" fontId="9" fillId="3" borderId="3" xfId="1" quotePrefix="1" applyFont="1" applyFill="1" applyBorder="1" applyAlignment="1">
      <alignment horizontal="left" wrapText="1"/>
    </xf>
    <xf numFmtId="0" fontId="9" fillId="3" borderId="4" xfId="1" quotePrefix="1" applyFont="1" applyFill="1" applyBorder="1" applyAlignment="1">
      <alignment horizontal="left" wrapText="1"/>
    </xf>
    <xf numFmtId="0" fontId="9" fillId="3" borderId="5" xfId="1" quotePrefix="1" applyFont="1" applyFill="1" applyBorder="1" applyAlignment="1">
      <alignment horizontal="left" wrapText="1"/>
    </xf>
    <xf numFmtId="0" fontId="9" fillId="3" borderId="2" xfId="1" quotePrefix="1" applyFont="1" applyFill="1" applyBorder="1" applyAlignment="1">
      <alignment horizontal="left" vertical="center" wrapText="1"/>
    </xf>
    <xf numFmtId="0" fontId="5" fillId="0" borderId="4" xfId="1" applyFont="1" applyBorder="1" applyAlignment="1">
      <alignment vertical="center" wrapText="1"/>
    </xf>
    <xf numFmtId="0" fontId="5" fillId="0" borderId="4" xfId="1" applyFont="1" applyBorder="1" applyAlignment="1">
      <alignment vertical="center"/>
    </xf>
    <xf numFmtId="0" fontId="5" fillId="0" borderId="3" xfId="1" quotePrefix="1" applyFont="1" applyBorder="1" applyAlignment="1">
      <alignment horizontal="left" vertical="center"/>
    </xf>
    <xf numFmtId="0" fontId="5" fillId="3" borderId="3" xfId="1" applyFont="1" applyFill="1" applyBorder="1" applyAlignment="1">
      <alignment horizontal="left" vertical="center" wrapText="1"/>
    </xf>
    <xf numFmtId="0" fontId="5" fillId="3" borderId="4" xfId="1" applyFont="1" applyFill="1" applyBorder="1" applyAlignment="1">
      <alignment vertical="center" wrapText="1"/>
    </xf>
    <xf numFmtId="0" fontId="5" fillId="3" borderId="4" xfId="1" applyFont="1" applyFill="1" applyBorder="1" applyAlignment="1">
      <alignment vertical="center"/>
    </xf>
    <xf numFmtId="0" fontId="5" fillId="0" borderId="3" xfId="1" quotePrefix="1" applyFont="1" applyBorder="1" applyAlignment="1">
      <alignment horizontal="left" vertical="center" wrapText="1"/>
    </xf>
    <xf numFmtId="0" fontId="5" fillId="3" borderId="3" xfId="1" quotePrefix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38" fillId="0" borderId="2" xfId="1" quotePrefix="1" applyFont="1" applyBorder="1" applyAlignment="1">
      <alignment horizontal="center" vertical="center" wrapText="1"/>
    </xf>
    <xf numFmtId="0" fontId="10" fillId="0" borderId="3" xfId="1" quotePrefix="1" applyFont="1" applyBorder="1" applyAlignment="1">
      <alignment horizontal="center" vertical="center" wrapText="1"/>
    </xf>
    <xf numFmtId="0" fontId="10" fillId="0" borderId="4" xfId="1" quotePrefix="1" applyFont="1" applyBorder="1" applyAlignment="1">
      <alignment horizontal="center" vertical="center" wrapText="1"/>
    </xf>
    <xf numFmtId="0" fontId="39" fillId="0" borderId="3" xfId="1" applyFont="1" applyBorder="1" applyAlignment="1">
      <alignment horizontal="left" vertical="center" wrapText="1"/>
    </xf>
    <xf numFmtId="0" fontId="39" fillId="0" borderId="4" xfId="1" applyFont="1" applyBorder="1" applyAlignment="1">
      <alignment vertical="center" wrapText="1"/>
    </xf>
    <xf numFmtId="0" fontId="39" fillId="0" borderId="4" xfId="1" applyFont="1" applyBorder="1" applyAlignment="1">
      <alignment vertical="center"/>
    </xf>
    <xf numFmtId="0" fontId="10" fillId="0" borderId="2" xfId="1" quotePrefix="1" applyFont="1" applyBorder="1" applyAlignment="1">
      <alignment horizontal="center" wrapText="1"/>
    </xf>
    <xf numFmtId="0" fontId="10" fillId="0" borderId="3" xfId="1" quotePrefix="1" applyFont="1" applyBorder="1" applyAlignment="1">
      <alignment horizontal="center" wrapText="1"/>
    </xf>
    <xf numFmtId="0" fontId="36" fillId="0" borderId="0" xfId="1" applyFont="1" applyAlignment="1">
      <alignment horizontal="center" vertical="center" wrapText="1"/>
    </xf>
    <xf numFmtId="0" fontId="3" fillId="0" borderId="0" xfId="1" applyFont="1" applyAlignment="1">
      <alignment horizontal="center" vertical="center" wrapText="1"/>
    </xf>
    <xf numFmtId="3" fontId="16" fillId="4" borderId="4" xfId="12" applyNumberFormat="1" applyFont="1" applyFill="1" applyBorder="1" applyAlignment="1">
      <alignment horizontal="center" vertical="center" wrapText="1" justifyLastLine="1"/>
    </xf>
    <xf numFmtId="3" fontId="15" fillId="4" borderId="4" xfId="12" applyNumberFormat="1" applyFont="1" applyFill="1" applyBorder="1" applyAlignment="1">
      <alignment horizontal="center" vertical="center" wrapText="1" justifyLastLine="1"/>
    </xf>
    <xf numFmtId="0" fontId="3" fillId="0" borderId="0" xfId="14" applyFont="1" applyFill="1" applyAlignment="1">
      <alignment horizontal="center" vertical="center" wrapText="1"/>
    </xf>
    <xf numFmtId="0" fontId="18" fillId="0" borderId="11" xfId="7" quotePrefix="1" applyFont="1" applyFill="1" applyBorder="1" applyAlignment="1">
      <alignment horizontal="left" vertical="center" wrapText="1"/>
    </xf>
    <xf numFmtId="0" fontId="18" fillId="0" borderId="0" xfId="7" quotePrefix="1" applyFont="1" applyFill="1" applyBorder="1" applyAlignment="1">
      <alignment horizontal="left" vertical="center" wrapText="1"/>
    </xf>
    <xf numFmtId="0" fontId="18" fillId="0" borderId="12" xfId="7" quotePrefix="1" applyFont="1" applyFill="1" applyBorder="1" applyAlignment="1">
      <alignment horizontal="left" vertical="center" wrapText="1"/>
    </xf>
    <xf numFmtId="0" fontId="18" fillId="0" borderId="0" xfId="9" quotePrefix="1" applyFont="1" applyFill="1" applyBorder="1" applyAlignment="1">
      <alignment horizontal="left" vertical="center" wrapText="1"/>
    </xf>
    <xf numFmtId="0" fontId="18" fillId="0" borderId="12" xfId="9" quotePrefix="1" applyFont="1" applyFill="1" applyBorder="1" applyAlignment="1">
      <alignment horizontal="left" vertical="center" wrapText="1"/>
    </xf>
    <xf numFmtId="3" fontId="15" fillId="4" borderId="3" xfId="12" applyNumberFormat="1" applyFont="1" applyFill="1" applyBorder="1" applyAlignment="1">
      <alignment horizontal="center" vertical="center" wrapText="1" justifyLastLine="1"/>
    </xf>
    <xf numFmtId="3" fontId="16" fillId="4" borderId="3" xfId="12" applyNumberFormat="1" applyFont="1" applyFill="1" applyBorder="1" applyAlignment="1">
      <alignment horizontal="center" vertical="center" wrapText="1" justifyLastLine="1"/>
    </xf>
    <xf numFmtId="0" fontId="18" fillId="0" borderId="7" xfId="6" quotePrefix="1" applyFont="1" applyFill="1" applyBorder="1" applyAlignment="1">
      <alignment horizontal="left" vertical="center" wrapText="1" justifyLastLine="1"/>
    </xf>
    <xf numFmtId="0" fontId="18" fillId="0" borderId="10" xfId="6" quotePrefix="1" applyFont="1" applyFill="1" applyBorder="1" applyAlignment="1">
      <alignment horizontal="left" vertical="center" wrapText="1" justifyLastLine="1"/>
    </xf>
  </cellXfs>
  <cellStyles count="47">
    <cellStyle name="Normal" xfId="0" builtinId="0"/>
    <cellStyle name="Normal 2" xfId="12"/>
    <cellStyle name="Normalno 2" xfId="13"/>
    <cellStyle name="Normalno 3" xfId="1"/>
    <cellStyle name="Normalno 3 2" xfId="14"/>
    <cellStyle name="Obično_List4" xfId="15"/>
    <cellStyle name="SAPBEXaggData" xfId="3"/>
    <cellStyle name="SAPBEXaggDataEmph" xfId="16"/>
    <cellStyle name="SAPBEXaggItem" xfId="17"/>
    <cellStyle name="SAPBEXaggItemX" xfId="18"/>
    <cellStyle name="SAPBEXchaText" xfId="2"/>
    <cellStyle name="SAPBEXexcBad7" xfId="19"/>
    <cellStyle name="SAPBEXexcBad8" xfId="20"/>
    <cellStyle name="SAPBEXexcBad9" xfId="21"/>
    <cellStyle name="SAPBEXexcCritical4" xfId="22"/>
    <cellStyle name="SAPBEXexcCritical5" xfId="23"/>
    <cellStyle name="SAPBEXexcCritical6" xfId="24"/>
    <cellStyle name="SAPBEXexcGood1" xfId="25"/>
    <cellStyle name="SAPBEXexcGood2" xfId="26"/>
    <cellStyle name="SAPBEXexcGood3" xfId="27"/>
    <cellStyle name="SAPBEXfilterDrill" xfId="28"/>
    <cellStyle name="SAPBEXfilterItem" xfId="29"/>
    <cellStyle name="SAPBEXfilterText" xfId="30"/>
    <cellStyle name="SAPBEXformats" xfId="5"/>
    <cellStyle name="SAPBEXheaderItem" xfId="31"/>
    <cellStyle name="SAPBEXheaderText" xfId="32"/>
    <cellStyle name="SAPBEXHLevel0" xfId="6"/>
    <cellStyle name="SAPBEXHLevel0X" xfId="4"/>
    <cellStyle name="SAPBEXHLevel1" xfId="7"/>
    <cellStyle name="SAPBEXHLevel1X" xfId="33"/>
    <cellStyle name="SAPBEXHLevel2" xfId="9"/>
    <cellStyle name="SAPBEXHLevel2X" xfId="34"/>
    <cellStyle name="SAPBEXHLevel3" xfId="10"/>
    <cellStyle name="SAPBEXHLevel3 2" xfId="46"/>
    <cellStyle name="SAPBEXHLevel3X" xfId="35"/>
    <cellStyle name="SAPBEXinputData" xfId="36"/>
    <cellStyle name="SAPBEXinputData 2" xfId="37"/>
    <cellStyle name="SAPBEXresData" xfId="38"/>
    <cellStyle name="SAPBEXresDataEmph" xfId="39"/>
    <cellStyle name="SAPBEXresItem" xfId="11"/>
    <cellStyle name="SAPBEXresItemX" xfId="40"/>
    <cellStyle name="SAPBEXstdData" xfId="8"/>
    <cellStyle name="SAPBEXstdDataEmph" xfId="41"/>
    <cellStyle name="SAPBEXstdItem" xfId="42"/>
    <cellStyle name="SAPBEXstdItemX" xfId="43"/>
    <cellStyle name="SAPBEXtitle" xfId="44"/>
    <cellStyle name="SAPBEXundefined" xfId="45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K33"/>
  <sheetViews>
    <sheetView zoomScale="90" zoomScaleNormal="90" workbookViewId="0">
      <selection activeCell="H15" sqref="H15"/>
    </sheetView>
  </sheetViews>
  <sheetFormatPr defaultRowHeight="15" x14ac:dyDescent="0.25"/>
  <cols>
    <col min="1" max="1" width="17.85546875" style="1" bestFit="1" customWidth="1"/>
    <col min="2" max="4" width="9.140625" style="1"/>
    <col min="5" max="5" width="10.140625" style="1" customWidth="1"/>
    <col min="6" max="6" width="23.5703125" style="27" customWidth="1"/>
    <col min="7" max="8" width="23.5703125" style="28" customWidth="1"/>
    <col min="9" max="9" width="23.5703125" style="27" customWidth="1"/>
    <col min="10" max="11" width="10.5703125" style="27" customWidth="1"/>
    <col min="12" max="260" width="9.140625" style="1"/>
    <col min="261" max="261" width="17.42578125" style="1" customWidth="1"/>
    <col min="262" max="265" width="25.140625" style="1" customWidth="1"/>
    <col min="266" max="267" width="12.28515625" style="1" customWidth="1"/>
    <col min="268" max="516" width="9.140625" style="1"/>
    <col min="517" max="517" width="17.42578125" style="1" customWidth="1"/>
    <col min="518" max="521" width="25.140625" style="1" customWidth="1"/>
    <col min="522" max="523" width="12.28515625" style="1" customWidth="1"/>
    <col min="524" max="772" width="9.140625" style="1"/>
    <col min="773" max="773" width="17.42578125" style="1" customWidth="1"/>
    <col min="774" max="777" width="25.140625" style="1" customWidth="1"/>
    <col min="778" max="779" width="12.28515625" style="1" customWidth="1"/>
    <col min="780" max="1028" width="9.140625" style="1"/>
    <col min="1029" max="1029" width="17.42578125" style="1" customWidth="1"/>
    <col min="1030" max="1033" width="25.140625" style="1" customWidth="1"/>
    <col min="1034" max="1035" width="12.28515625" style="1" customWidth="1"/>
    <col min="1036" max="1284" width="9.140625" style="1"/>
    <col min="1285" max="1285" width="17.42578125" style="1" customWidth="1"/>
    <col min="1286" max="1289" width="25.140625" style="1" customWidth="1"/>
    <col min="1290" max="1291" width="12.28515625" style="1" customWidth="1"/>
    <col min="1292" max="1540" width="9.140625" style="1"/>
    <col min="1541" max="1541" width="17.42578125" style="1" customWidth="1"/>
    <col min="1542" max="1545" width="25.140625" style="1" customWidth="1"/>
    <col min="1546" max="1547" width="12.28515625" style="1" customWidth="1"/>
    <col min="1548" max="1796" width="9.140625" style="1"/>
    <col min="1797" max="1797" width="17.42578125" style="1" customWidth="1"/>
    <col min="1798" max="1801" width="25.140625" style="1" customWidth="1"/>
    <col min="1802" max="1803" width="12.28515625" style="1" customWidth="1"/>
    <col min="1804" max="2052" width="9.140625" style="1"/>
    <col min="2053" max="2053" width="17.42578125" style="1" customWidth="1"/>
    <col min="2054" max="2057" width="25.140625" style="1" customWidth="1"/>
    <col min="2058" max="2059" width="12.28515625" style="1" customWidth="1"/>
    <col min="2060" max="2308" width="9.140625" style="1"/>
    <col min="2309" max="2309" width="17.42578125" style="1" customWidth="1"/>
    <col min="2310" max="2313" width="25.140625" style="1" customWidth="1"/>
    <col min="2314" max="2315" width="12.28515625" style="1" customWidth="1"/>
    <col min="2316" max="2564" width="9.140625" style="1"/>
    <col min="2565" max="2565" width="17.42578125" style="1" customWidth="1"/>
    <col min="2566" max="2569" width="25.140625" style="1" customWidth="1"/>
    <col min="2570" max="2571" width="12.28515625" style="1" customWidth="1"/>
    <col min="2572" max="2820" width="9.140625" style="1"/>
    <col min="2821" max="2821" width="17.42578125" style="1" customWidth="1"/>
    <col min="2822" max="2825" width="25.140625" style="1" customWidth="1"/>
    <col min="2826" max="2827" width="12.28515625" style="1" customWidth="1"/>
    <col min="2828" max="3076" width="9.140625" style="1"/>
    <col min="3077" max="3077" width="17.42578125" style="1" customWidth="1"/>
    <col min="3078" max="3081" width="25.140625" style="1" customWidth="1"/>
    <col min="3082" max="3083" width="12.28515625" style="1" customWidth="1"/>
    <col min="3084" max="3332" width="9.140625" style="1"/>
    <col min="3333" max="3333" width="17.42578125" style="1" customWidth="1"/>
    <col min="3334" max="3337" width="25.140625" style="1" customWidth="1"/>
    <col min="3338" max="3339" width="12.28515625" style="1" customWidth="1"/>
    <col min="3340" max="3588" width="9.140625" style="1"/>
    <col min="3589" max="3589" width="17.42578125" style="1" customWidth="1"/>
    <col min="3590" max="3593" width="25.140625" style="1" customWidth="1"/>
    <col min="3594" max="3595" width="12.28515625" style="1" customWidth="1"/>
    <col min="3596" max="3844" width="9.140625" style="1"/>
    <col min="3845" max="3845" width="17.42578125" style="1" customWidth="1"/>
    <col min="3846" max="3849" width="25.140625" style="1" customWidth="1"/>
    <col min="3850" max="3851" width="12.28515625" style="1" customWidth="1"/>
    <col min="3852" max="4100" width="9.140625" style="1"/>
    <col min="4101" max="4101" width="17.42578125" style="1" customWidth="1"/>
    <col min="4102" max="4105" width="25.140625" style="1" customWidth="1"/>
    <col min="4106" max="4107" width="12.28515625" style="1" customWidth="1"/>
    <col min="4108" max="4356" width="9.140625" style="1"/>
    <col min="4357" max="4357" width="17.42578125" style="1" customWidth="1"/>
    <col min="4358" max="4361" width="25.140625" style="1" customWidth="1"/>
    <col min="4362" max="4363" width="12.28515625" style="1" customWidth="1"/>
    <col min="4364" max="4612" width="9.140625" style="1"/>
    <col min="4613" max="4613" width="17.42578125" style="1" customWidth="1"/>
    <col min="4614" max="4617" width="25.140625" style="1" customWidth="1"/>
    <col min="4618" max="4619" width="12.28515625" style="1" customWidth="1"/>
    <col min="4620" max="4868" width="9.140625" style="1"/>
    <col min="4869" max="4869" width="17.42578125" style="1" customWidth="1"/>
    <col min="4870" max="4873" width="25.140625" style="1" customWidth="1"/>
    <col min="4874" max="4875" width="12.28515625" style="1" customWidth="1"/>
    <col min="4876" max="5124" width="9.140625" style="1"/>
    <col min="5125" max="5125" width="17.42578125" style="1" customWidth="1"/>
    <col min="5126" max="5129" width="25.140625" style="1" customWidth="1"/>
    <col min="5130" max="5131" width="12.28515625" style="1" customWidth="1"/>
    <col min="5132" max="5380" width="9.140625" style="1"/>
    <col min="5381" max="5381" width="17.42578125" style="1" customWidth="1"/>
    <col min="5382" max="5385" width="25.140625" style="1" customWidth="1"/>
    <col min="5386" max="5387" width="12.28515625" style="1" customWidth="1"/>
    <col min="5388" max="5636" width="9.140625" style="1"/>
    <col min="5637" max="5637" width="17.42578125" style="1" customWidth="1"/>
    <col min="5638" max="5641" width="25.140625" style="1" customWidth="1"/>
    <col min="5642" max="5643" width="12.28515625" style="1" customWidth="1"/>
    <col min="5644" max="5892" width="9.140625" style="1"/>
    <col min="5893" max="5893" width="17.42578125" style="1" customWidth="1"/>
    <col min="5894" max="5897" width="25.140625" style="1" customWidth="1"/>
    <col min="5898" max="5899" width="12.28515625" style="1" customWidth="1"/>
    <col min="5900" max="6148" width="9.140625" style="1"/>
    <col min="6149" max="6149" width="17.42578125" style="1" customWidth="1"/>
    <col min="6150" max="6153" width="25.140625" style="1" customWidth="1"/>
    <col min="6154" max="6155" width="12.28515625" style="1" customWidth="1"/>
    <col min="6156" max="6404" width="9.140625" style="1"/>
    <col min="6405" max="6405" width="17.42578125" style="1" customWidth="1"/>
    <col min="6406" max="6409" width="25.140625" style="1" customWidth="1"/>
    <col min="6410" max="6411" width="12.28515625" style="1" customWidth="1"/>
    <col min="6412" max="6660" width="9.140625" style="1"/>
    <col min="6661" max="6661" width="17.42578125" style="1" customWidth="1"/>
    <col min="6662" max="6665" width="25.140625" style="1" customWidth="1"/>
    <col min="6666" max="6667" width="12.28515625" style="1" customWidth="1"/>
    <col min="6668" max="6916" width="9.140625" style="1"/>
    <col min="6917" max="6917" width="17.42578125" style="1" customWidth="1"/>
    <col min="6918" max="6921" width="25.140625" style="1" customWidth="1"/>
    <col min="6922" max="6923" width="12.28515625" style="1" customWidth="1"/>
    <col min="6924" max="7172" width="9.140625" style="1"/>
    <col min="7173" max="7173" width="17.42578125" style="1" customWidth="1"/>
    <col min="7174" max="7177" width="25.140625" style="1" customWidth="1"/>
    <col min="7178" max="7179" width="12.28515625" style="1" customWidth="1"/>
    <col min="7180" max="7428" width="9.140625" style="1"/>
    <col min="7429" max="7429" width="17.42578125" style="1" customWidth="1"/>
    <col min="7430" max="7433" width="25.140625" style="1" customWidth="1"/>
    <col min="7434" max="7435" width="12.28515625" style="1" customWidth="1"/>
    <col min="7436" max="7684" width="9.140625" style="1"/>
    <col min="7685" max="7685" width="17.42578125" style="1" customWidth="1"/>
    <col min="7686" max="7689" width="25.140625" style="1" customWidth="1"/>
    <col min="7690" max="7691" width="12.28515625" style="1" customWidth="1"/>
    <col min="7692" max="7940" width="9.140625" style="1"/>
    <col min="7941" max="7941" width="17.42578125" style="1" customWidth="1"/>
    <col min="7942" max="7945" width="25.140625" style="1" customWidth="1"/>
    <col min="7946" max="7947" width="12.28515625" style="1" customWidth="1"/>
    <col min="7948" max="8196" width="9.140625" style="1"/>
    <col min="8197" max="8197" width="17.42578125" style="1" customWidth="1"/>
    <col min="8198" max="8201" width="25.140625" style="1" customWidth="1"/>
    <col min="8202" max="8203" width="12.28515625" style="1" customWidth="1"/>
    <col min="8204" max="8452" width="9.140625" style="1"/>
    <col min="8453" max="8453" width="17.42578125" style="1" customWidth="1"/>
    <col min="8454" max="8457" width="25.140625" style="1" customWidth="1"/>
    <col min="8458" max="8459" width="12.28515625" style="1" customWidth="1"/>
    <col min="8460" max="8708" width="9.140625" style="1"/>
    <col min="8709" max="8709" width="17.42578125" style="1" customWidth="1"/>
    <col min="8710" max="8713" width="25.140625" style="1" customWidth="1"/>
    <col min="8714" max="8715" width="12.28515625" style="1" customWidth="1"/>
    <col min="8716" max="8964" width="9.140625" style="1"/>
    <col min="8965" max="8965" width="17.42578125" style="1" customWidth="1"/>
    <col min="8966" max="8969" width="25.140625" style="1" customWidth="1"/>
    <col min="8970" max="8971" width="12.28515625" style="1" customWidth="1"/>
    <col min="8972" max="9220" width="9.140625" style="1"/>
    <col min="9221" max="9221" width="17.42578125" style="1" customWidth="1"/>
    <col min="9222" max="9225" width="25.140625" style="1" customWidth="1"/>
    <col min="9226" max="9227" width="12.28515625" style="1" customWidth="1"/>
    <col min="9228" max="9476" width="9.140625" style="1"/>
    <col min="9477" max="9477" width="17.42578125" style="1" customWidth="1"/>
    <col min="9478" max="9481" width="25.140625" style="1" customWidth="1"/>
    <col min="9482" max="9483" width="12.28515625" style="1" customWidth="1"/>
    <col min="9484" max="9732" width="9.140625" style="1"/>
    <col min="9733" max="9733" width="17.42578125" style="1" customWidth="1"/>
    <col min="9734" max="9737" width="25.140625" style="1" customWidth="1"/>
    <col min="9738" max="9739" width="12.28515625" style="1" customWidth="1"/>
    <col min="9740" max="9988" width="9.140625" style="1"/>
    <col min="9989" max="9989" width="17.42578125" style="1" customWidth="1"/>
    <col min="9990" max="9993" width="25.140625" style="1" customWidth="1"/>
    <col min="9994" max="9995" width="12.28515625" style="1" customWidth="1"/>
    <col min="9996" max="10244" width="9.140625" style="1"/>
    <col min="10245" max="10245" width="17.42578125" style="1" customWidth="1"/>
    <col min="10246" max="10249" width="25.140625" style="1" customWidth="1"/>
    <col min="10250" max="10251" width="12.28515625" style="1" customWidth="1"/>
    <col min="10252" max="10500" width="9.140625" style="1"/>
    <col min="10501" max="10501" width="17.42578125" style="1" customWidth="1"/>
    <col min="10502" max="10505" width="25.140625" style="1" customWidth="1"/>
    <col min="10506" max="10507" width="12.28515625" style="1" customWidth="1"/>
    <col min="10508" max="10756" width="9.140625" style="1"/>
    <col min="10757" max="10757" width="17.42578125" style="1" customWidth="1"/>
    <col min="10758" max="10761" width="25.140625" style="1" customWidth="1"/>
    <col min="10762" max="10763" width="12.28515625" style="1" customWidth="1"/>
    <col min="10764" max="11012" width="9.140625" style="1"/>
    <col min="11013" max="11013" width="17.42578125" style="1" customWidth="1"/>
    <col min="11014" max="11017" width="25.140625" style="1" customWidth="1"/>
    <col min="11018" max="11019" width="12.28515625" style="1" customWidth="1"/>
    <col min="11020" max="11268" width="9.140625" style="1"/>
    <col min="11269" max="11269" width="17.42578125" style="1" customWidth="1"/>
    <col min="11270" max="11273" width="25.140625" style="1" customWidth="1"/>
    <col min="11274" max="11275" width="12.28515625" style="1" customWidth="1"/>
    <col min="11276" max="11524" width="9.140625" style="1"/>
    <col min="11525" max="11525" width="17.42578125" style="1" customWidth="1"/>
    <col min="11526" max="11529" width="25.140625" style="1" customWidth="1"/>
    <col min="11530" max="11531" width="12.28515625" style="1" customWidth="1"/>
    <col min="11532" max="11780" width="9.140625" style="1"/>
    <col min="11781" max="11781" width="17.42578125" style="1" customWidth="1"/>
    <col min="11782" max="11785" width="25.140625" style="1" customWidth="1"/>
    <col min="11786" max="11787" width="12.28515625" style="1" customWidth="1"/>
    <col min="11788" max="12036" width="9.140625" style="1"/>
    <col min="12037" max="12037" width="17.42578125" style="1" customWidth="1"/>
    <col min="12038" max="12041" width="25.140625" style="1" customWidth="1"/>
    <col min="12042" max="12043" width="12.28515625" style="1" customWidth="1"/>
    <col min="12044" max="12292" width="9.140625" style="1"/>
    <col min="12293" max="12293" width="17.42578125" style="1" customWidth="1"/>
    <col min="12294" max="12297" width="25.140625" style="1" customWidth="1"/>
    <col min="12298" max="12299" width="12.28515625" style="1" customWidth="1"/>
    <col min="12300" max="12548" width="9.140625" style="1"/>
    <col min="12549" max="12549" width="17.42578125" style="1" customWidth="1"/>
    <col min="12550" max="12553" width="25.140625" style="1" customWidth="1"/>
    <col min="12554" max="12555" width="12.28515625" style="1" customWidth="1"/>
    <col min="12556" max="12804" width="9.140625" style="1"/>
    <col min="12805" max="12805" width="17.42578125" style="1" customWidth="1"/>
    <col min="12806" max="12809" width="25.140625" style="1" customWidth="1"/>
    <col min="12810" max="12811" width="12.28515625" style="1" customWidth="1"/>
    <col min="12812" max="13060" width="9.140625" style="1"/>
    <col min="13061" max="13061" width="17.42578125" style="1" customWidth="1"/>
    <col min="13062" max="13065" width="25.140625" style="1" customWidth="1"/>
    <col min="13066" max="13067" width="12.28515625" style="1" customWidth="1"/>
    <col min="13068" max="13316" width="9.140625" style="1"/>
    <col min="13317" max="13317" width="17.42578125" style="1" customWidth="1"/>
    <col min="13318" max="13321" width="25.140625" style="1" customWidth="1"/>
    <col min="13322" max="13323" width="12.28515625" style="1" customWidth="1"/>
    <col min="13324" max="13572" width="9.140625" style="1"/>
    <col min="13573" max="13573" width="17.42578125" style="1" customWidth="1"/>
    <col min="13574" max="13577" width="25.140625" style="1" customWidth="1"/>
    <col min="13578" max="13579" width="12.28515625" style="1" customWidth="1"/>
    <col min="13580" max="13828" width="9.140625" style="1"/>
    <col min="13829" max="13829" width="17.42578125" style="1" customWidth="1"/>
    <col min="13830" max="13833" width="25.140625" style="1" customWidth="1"/>
    <col min="13834" max="13835" width="12.28515625" style="1" customWidth="1"/>
    <col min="13836" max="14084" width="9.140625" style="1"/>
    <col min="14085" max="14085" width="17.42578125" style="1" customWidth="1"/>
    <col min="14086" max="14089" width="25.140625" style="1" customWidth="1"/>
    <col min="14090" max="14091" width="12.28515625" style="1" customWidth="1"/>
    <col min="14092" max="14340" width="9.140625" style="1"/>
    <col min="14341" max="14341" width="17.42578125" style="1" customWidth="1"/>
    <col min="14342" max="14345" width="25.140625" style="1" customWidth="1"/>
    <col min="14346" max="14347" width="12.28515625" style="1" customWidth="1"/>
    <col min="14348" max="14596" width="9.140625" style="1"/>
    <col min="14597" max="14597" width="17.42578125" style="1" customWidth="1"/>
    <col min="14598" max="14601" width="25.140625" style="1" customWidth="1"/>
    <col min="14602" max="14603" width="12.28515625" style="1" customWidth="1"/>
    <col min="14604" max="14852" width="9.140625" style="1"/>
    <col min="14853" max="14853" width="17.42578125" style="1" customWidth="1"/>
    <col min="14854" max="14857" width="25.140625" style="1" customWidth="1"/>
    <col min="14858" max="14859" width="12.28515625" style="1" customWidth="1"/>
    <col min="14860" max="15108" width="9.140625" style="1"/>
    <col min="15109" max="15109" width="17.42578125" style="1" customWidth="1"/>
    <col min="15110" max="15113" width="25.140625" style="1" customWidth="1"/>
    <col min="15114" max="15115" width="12.28515625" style="1" customWidth="1"/>
    <col min="15116" max="15364" width="9.140625" style="1"/>
    <col min="15365" max="15365" width="17.42578125" style="1" customWidth="1"/>
    <col min="15366" max="15369" width="25.140625" style="1" customWidth="1"/>
    <col min="15370" max="15371" width="12.28515625" style="1" customWidth="1"/>
    <col min="15372" max="15620" width="9.140625" style="1"/>
    <col min="15621" max="15621" width="17.42578125" style="1" customWidth="1"/>
    <col min="15622" max="15625" width="25.140625" style="1" customWidth="1"/>
    <col min="15626" max="15627" width="12.28515625" style="1" customWidth="1"/>
    <col min="15628" max="15876" width="9.140625" style="1"/>
    <col min="15877" max="15877" width="17.42578125" style="1" customWidth="1"/>
    <col min="15878" max="15881" width="25.140625" style="1" customWidth="1"/>
    <col min="15882" max="15883" width="12.28515625" style="1" customWidth="1"/>
    <col min="15884" max="16132" width="9.140625" style="1"/>
    <col min="16133" max="16133" width="17.42578125" style="1" customWidth="1"/>
    <col min="16134" max="16137" width="25.140625" style="1" customWidth="1"/>
    <col min="16138" max="16139" width="12.28515625" style="1" customWidth="1"/>
    <col min="16140" max="16384" width="9.140625" style="1"/>
  </cols>
  <sheetData>
    <row r="1" spans="1:11" ht="36.75" customHeight="1" x14ac:dyDescent="0.25">
      <c r="A1" s="304" t="s">
        <v>609</v>
      </c>
      <c r="B1" s="304"/>
      <c r="C1" s="304"/>
      <c r="D1" s="304"/>
      <c r="E1" s="304"/>
      <c r="F1" s="304"/>
      <c r="G1" s="304"/>
      <c r="H1" s="304"/>
      <c r="I1" s="304"/>
      <c r="J1" s="304"/>
      <c r="K1" s="304"/>
    </row>
    <row r="2" spans="1:11" ht="18" x14ac:dyDescent="0.25">
      <c r="A2" s="2"/>
      <c r="B2" s="2"/>
      <c r="C2" s="2"/>
      <c r="D2" s="2"/>
      <c r="E2" s="2"/>
      <c r="F2" s="3"/>
      <c r="G2" s="4"/>
      <c r="H2" s="4"/>
      <c r="I2" s="3"/>
      <c r="J2" s="3"/>
      <c r="K2" s="3"/>
    </row>
    <row r="3" spans="1:11" ht="15.75" x14ac:dyDescent="0.25">
      <c r="A3" s="305" t="s">
        <v>0</v>
      </c>
      <c r="B3" s="305"/>
      <c r="C3" s="305"/>
      <c r="D3" s="305"/>
      <c r="E3" s="305"/>
      <c r="F3" s="305"/>
      <c r="G3" s="305"/>
      <c r="H3" s="305"/>
      <c r="I3" s="305"/>
      <c r="J3" s="305"/>
      <c r="K3" s="305"/>
    </row>
    <row r="4" spans="1:11" ht="18" x14ac:dyDescent="0.25">
      <c r="A4" s="2"/>
      <c r="B4" s="2"/>
      <c r="C4" s="2"/>
      <c r="D4" s="2"/>
      <c r="E4" s="2"/>
      <c r="F4" s="3"/>
      <c r="G4" s="4"/>
      <c r="H4" s="4"/>
      <c r="I4" s="3"/>
      <c r="J4" s="3"/>
      <c r="K4" s="3"/>
    </row>
    <row r="5" spans="1:11" ht="15.75" x14ac:dyDescent="0.25">
      <c r="A5" s="305" t="s">
        <v>1</v>
      </c>
      <c r="B5" s="305"/>
      <c r="C5" s="305"/>
      <c r="D5" s="305"/>
      <c r="E5" s="305"/>
      <c r="F5" s="305"/>
      <c r="G5" s="305"/>
      <c r="H5" s="305"/>
      <c r="I5" s="305"/>
      <c r="J5" s="305"/>
      <c r="K5" s="305"/>
    </row>
    <row r="6" spans="1:11" ht="15.75" x14ac:dyDescent="0.25">
      <c r="A6" s="5"/>
      <c r="B6" s="5"/>
      <c r="C6" s="5"/>
      <c r="D6" s="5"/>
      <c r="E6" s="5"/>
      <c r="F6" s="6"/>
      <c r="G6" s="7"/>
      <c r="H6" s="7"/>
      <c r="I6" s="6"/>
      <c r="J6" s="6"/>
      <c r="K6" s="6"/>
    </row>
    <row r="7" spans="1:11" ht="18" x14ac:dyDescent="0.25">
      <c r="A7" s="295" t="s">
        <v>2</v>
      </c>
      <c r="B7" s="295"/>
      <c r="C7" s="295"/>
      <c r="D7" s="295"/>
      <c r="E7" s="295"/>
      <c r="F7" s="8"/>
      <c r="G7" s="9"/>
      <c r="H7" s="9"/>
      <c r="I7" s="10"/>
      <c r="J7" s="11"/>
      <c r="K7" s="11"/>
    </row>
    <row r="8" spans="1:11" ht="39.6" customHeight="1" x14ac:dyDescent="0.25">
      <c r="A8" s="296" t="s">
        <v>3</v>
      </c>
      <c r="B8" s="296"/>
      <c r="C8" s="296"/>
      <c r="D8" s="296"/>
      <c r="E8" s="296"/>
      <c r="F8" s="276" t="s">
        <v>606</v>
      </c>
      <c r="G8" s="277" t="s">
        <v>588</v>
      </c>
      <c r="H8" s="277" t="s">
        <v>589</v>
      </c>
      <c r="I8" s="276" t="s">
        <v>607</v>
      </c>
      <c r="J8" s="276" t="s">
        <v>4</v>
      </c>
      <c r="K8" s="276" t="s">
        <v>5</v>
      </c>
    </row>
    <row r="9" spans="1:11" x14ac:dyDescent="0.25">
      <c r="A9" s="302">
        <v>1</v>
      </c>
      <c r="B9" s="302"/>
      <c r="C9" s="302"/>
      <c r="D9" s="302"/>
      <c r="E9" s="303"/>
      <c r="F9" s="12">
        <v>2</v>
      </c>
      <c r="G9" s="12">
        <v>3</v>
      </c>
      <c r="H9" s="12">
        <v>4</v>
      </c>
      <c r="I9" s="12">
        <v>5</v>
      </c>
      <c r="J9" s="13" t="s">
        <v>6</v>
      </c>
      <c r="K9" s="13" t="s">
        <v>7</v>
      </c>
    </row>
    <row r="10" spans="1:11" x14ac:dyDescent="0.25">
      <c r="A10" s="281" t="s">
        <v>8</v>
      </c>
      <c r="B10" s="287"/>
      <c r="C10" s="287"/>
      <c r="D10" s="287"/>
      <c r="E10" s="288"/>
      <c r="F10" s="14">
        <f>+'A.1 PRIHODI EK'!C11</f>
        <v>56988784.390000001</v>
      </c>
      <c r="G10" s="15">
        <f>+'A.1 PRIHODI EK'!D10</f>
        <v>57349319</v>
      </c>
      <c r="H10" s="15">
        <f>+'A.1 PRIHODI EK'!E10</f>
        <v>62957078</v>
      </c>
      <c r="I10" s="14">
        <f>+'A.1 PRIHODI EK'!F11</f>
        <v>60091999.920000002</v>
      </c>
      <c r="J10" s="16">
        <f>+I10/F10*100</f>
        <v>105.4453092186759</v>
      </c>
      <c r="K10" s="16">
        <f>+I10/H10*100</f>
        <v>95.449156518985845</v>
      </c>
    </row>
    <row r="11" spans="1:11" x14ac:dyDescent="0.25">
      <c r="A11" s="289" t="s">
        <v>9</v>
      </c>
      <c r="B11" s="288"/>
      <c r="C11" s="288"/>
      <c r="D11" s="288"/>
      <c r="E11" s="288"/>
      <c r="F11" s="14">
        <f>+'A.1 PRIHODI EK'!C70</f>
        <v>4013.71</v>
      </c>
      <c r="G11" s="15">
        <f>+'A.1 PRIHODI EK'!D70</f>
        <v>0</v>
      </c>
      <c r="H11" s="15">
        <f>+'A.1 PRIHODI EK'!E70</f>
        <v>0</v>
      </c>
      <c r="I11" s="14">
        <f>+'A.1 PRIHODI EK'!F70</f>
        <v>0</v>
      </c>
      <c r="J11" s="16">
        <f t="shared" ref="J11:J16" si="0">+I11/F11*100</f>
        <v>0</v>
      </c>
      <c r="K11" s="16" t="e">
        <f t="shared" ref="K11:K16" si="1">+I11/H11*100</f>
        <v>#DIV/0!</v>
      </c>
    </row>
    <row r="12" spans="1:11" x14ac:dyDescent="0.25">
      <c r="A12" s="290" t="s">
        <v>10</v>
      </c>
      <c r="B12" s="291"/>
      <c r="C12" s="291"/>
      <c r="D12" s="291"/>
      <c r="E12" s="292"/>
      <c r="F12" s="17">
        <f>F10+F11</f>
        <v>56992798.100000001</v>
      </c>
      <c r="G12" s="18">
        <f>G10+G11</f>
        <v>57349319</v>
      </c>
      <c r="H12" s="18">
        <f>H10+H11</f>
        <v>62957078</v>
      </c>
      <c r="I12" s="17">
        <f>I10+I11</f>
        <v>60091999.920000002</v>
      </c>
      <c r="J12" s="17">
        <f t="shared" si="0"/>
        <v>105.43788324721682</v>
      </c>
      <c r="K12" s="17">
        <f t="shared" si="1"/>
        <v>95.449156518985845</v>
      </c>
    </row>
    <row r="13" spans="1:11" x14ac:dyDescent="0.25">
      <c r="A13" s="293" t="s">
        <v>11</v>
      </c>
      <c r="B13" s="287"/>
      <c r="C13" s="287"/>
      <c r="D13" s="287"/>
      <c r="E13" s="287"/>
      <c r="F13" s="14">
        <f>+'A.1 RASHODI EK'!C10</f>
        <v>36904070.780000001</v>
      </c>
      <c r="G13" s="15">
        <f>+'A.1 RASHODI EK'!D10</f>
        <v>37253769</v>
      </c>
      <c r="H13" s="15">
        <f>+'A.1 RASHODI EK'!E10</f>
        <v>39221440</v>
      </c>
      <c r="I13" s="14">
        <f>+'A.1 RASHODI EK'!F10</f>
        <v>37675591.879999995</v>
      </c>
      <c r="J13" s="16">
        <f t="shared" si="0"/>
        <v>102.09061245465125</v>
      </c>
      <c r="K13" s="16">
        <f t="shared" si="1"/>
        <v>96.058665566588047</v>
      </c>
    </row>
    <row r="14" spans="1:11" x14ac:dyDescent="0.25">
      <c r="A14" s="289" t="s">
        <v>12</v>
      </c>
      <c r="B14" s="288"/>
      <c r="C14" s="288"/>
      <c r="D14" s="288"/>
      <c r="E14" s="288"/>
      <c r="F14" s="14">
        <f>+'A.1 RASHODI EK'!C113</f>
        <v>24079186.32</v>
      </c>
      <c r="G14" s="15">
        <f>+'A.1 RASHODI EK'!D113</f>
        <v>20231001</v>
      </c>
      <c r="H14" s="15">
        <f>+'A.1 RASHODI EK'!E113</f>
        <v>23879514</v>
      </c>
      <c r="I14" s="14">
        <f>+'A.1 RASHODI EK'!F113</f>
        <v>19060586.940000001</v>
      </c>
      <c r="J14" s="16">
        <f t="shared" si="0"/>
        <v>79.157936180627559</v>
      </c>
      <c r="K14" s="16">
        <f t="shared" si="1"/>
        <v>79.819827740212816</v>
      </c>
    </row>
    <row r="15" spans="1:11" x14ac:dyDescent="0.25">
      <c r="A15" s="19" t="s">
        <v>13</v>
      </c>
      <c r="B15" s="20"/>
      <c r="C15" s="20"/>
      <c r="D15" s="20"/>
      <c r="E15" s="20"/>
      <c r="F15" s="17">
        <f>F13+F14</f>
        <v>60983257.100000001</v>
      </c>
      <c r="G15" s="18">
        <f>G13+G14</f>
        <v>57484770</v>
      </c>
      <c r="H15" s="18">
        <f>H13+H14</f>
        <v>63100954</v>
      </c>
      <c r="I15" s="17">
        <f>I13+I14</f>
        <v>56736178.819999993</v>
      </c>
      <c r="J15" s="17">
        <f t="shared" si="0"/>
        <v>93.035665062894765</v>
      </c>
      <c r="K15" s="17">
        <f t="shared" si="1"/>
        <v>89.913345557342907</v>
      </c>
    </row>
    <row r="16" spans="1:11" x14ac:dyDescent="0.25">
      <c r="A16" s="294" t="s">
        <v>14</v>
      </c>
      <c r="B16" s="291"/>
      <c r="C16" s="291"/>
      <c r="D16" s="291"/>
      <c r="E16" s="291"/>
      <c r="F16" s="21">
        <f>F12-F15</f>
        <v>-3990459</v>
      </c>
      <c r="G16" s="22">
        <f>G12-G15</f>
        <v>-135451</v>
      </c>
      <c r="H16" s="22">
        <f>H12-H15</f>
        <v>-143876</v>
      </c>
      <c r="I16" s="21">
        <f>I12-I15</f>
        <v>3355821.1000000089</v>
      </c>
      <c r="J16" s="17">
        <f t="shared" si="0"/>
        <v>-84.096117764898949</v>
      </c>
      <c r="K16" s="17">
        <f t="shared" si="1"/>
        <v>-2332.4398092802198</v>
      </c>
    </row>
    <row r="17" spans="1:11" ht="18" x14ac:dyDescent="0.25">
      <c r="A17" s="2"/>
      <c r="B17" s="23"/>
      <c r="C17" s="23"/>
      <c r="D17" s="23"/>
      <c r="E17" s="23"/>
      <c r="F17" s="24"/>
      <c r="G17" s="25"/>
      <c r="H17" s="25"/>
      <c r="I17" s="24"/>
      <c r="J17" s="26"/>
      <c r="K17" s="26"/>
    </row>
    <row r="18" spans="1:11" ht="18" x14ac:dyDescent="0.25">
      <c r="A18" s="295" t="s">
        <v>15</v>
      </c>
      <c r="B18" s="295"/>
      <c r="C18" s="295"/>
      <c r="D18" s="295"/>
      <c r="E18" s="295"/>
      <c r="F18" s="24"/>
      <c r="G18" s="25"/>
      <c r="H18" s="25"/>
      <c r="I18" s="24"/>
      <c r="J18" s="26"/>
      <c r="K18" s="26"/>
    </row>
    <row r="19" spans="1:11" ht="39.6" customHeight="1" x14ac:dyDescent="0.25">
      <c r="A19" s="296" t="s">
        <v>3</v>
      </c>
      <c r="B19" s="296"/>
      <c r="C19" s="296"/>
      <c r="D19" s="296"/>
      <c r="E19" s="296"/>
      <c r="F19" s="276" t="s">
        <v>606</v>
      </c>
      <c r="G19" s="277" t="s">
        <v>588</v>
      </c>
      <c r="H19" s="277" t="s">
        <v>589</v>
      </c>
      <c r="I19" s="276" t="s">
        <v>607</v>
      </c>
      <c r="J19" s="276" t="s">
        <v>4</v>
      </c>
      <c r="K19" s="276" t="s">
        <v>5</v>
      </c>
    </row>
    <row r="20" spans="1:11" x14ac:dyDescent="0.25">
      <c r="A20" s="297">
        <v>1</v>
      </c>
      <c r="B20" s="298"/>
      <c r="C20" s="298"/>
      <c r="D20" s="298"/>
      <c r="E20" s="298"/>
      <c r="F20" s="12">
        <v>2</v>
      </c>
      <c r="G20" s="12">
        <v>3</v>
      </c>
      <c r="H20" s="12">
        <v>4</v>
      </c>
      <c r="I20" s="12">
        <v>5</v>
      </c>
      <c r="J20" s="13" t="s">
        <v>6</v>
      </c>
      <c r="K20" s="13" t="s">
        <v>7</v>
      </c>
    </row>
    <row r="21" spans="1:11" ht="23.1" customHeight="1" x14ac:dyDescent="0.25">
      <c r="A21" s="299" t="s">
        <v>16</v>
      </c>
      <c r="B21" s="300"/>
      <c r="C21" s="300"/>
      <c r="D21" s="300"/>
      <c r="E21" s="301"/>
      <c r="F21" s="14">
        <f>+'B.1 RAČUN FINANC EK'!C10</f>
        <v>0</v>
      </c>
      <c r="G21" s="15">
        <f>+'B.1 RAČUN FINANC EK'!D10</f>
        <v>0</v>
      </c>
      <c r="H21" s="15">
        <f>+'B.1 RAČUN FINANC EK'!E10</f>
        <v>0</v>
      </c>
      <c r="I21" s="14">
        <f>+'B.1 RAČUN FINANC EK'!F10</f>
        <v>0</v>
      </c>
      <c r="J21" s="16" t="e">
        <f t="shared" ref="J21:J27" si="2">+I21/F21*100</f>
        <v>#DIV/0!</v>
      </c>
      <c r="K21" s="16" t="e">
        <f t="shared" ref="K21:K27" si="3">+I21/H21*100</f>
        <v>#DIV/0!</v>
      </c>
    </row>
    <row r="22" spans="1:11" ht="21.95" customHeight="1" x14ac:dyDescent="0.25">
      <c r="A22" s="299" t="s">
        <v>17</v>
      </c>
      <c r="B22" s="300"/>
      <c r="C22" s="300"/>
      <c r="D22" s="300"/>
      <c r="E22" s="300"/>
      <c r="F22" s="14">
        <f>+'B.1 RAČUN FINANC EK'!C17</f>
        <v>0</v>
      </c>
      <c r="G22" s="15">
        <f>+'B.1 RAČUN FINANC EK'!D17</f>
        <v>0</v>
      </c>
      <c r="H22" s="15">
        <f>+'B.1 RAČUN FINANC EK'!E17</f>
        <v>0</v>
      </c>
      <c r="I22" s="14">
        <f>+'B.1 RAČUN FINANC EK'!F17</f>
        <v>0</v>
      </c>
      <c r="J22" s="16" t="e">
        <f t="shared" si="2"/>
        <v>#DIV/0!</v>
      </c>
      <c r="K22" s="16" t="e">
        <f t="shared" si="3"/>
        <v>#DIV/0!</v>
      </c>
    </row>
    <row r="23" spans="1:11" x14ac:dyDescent="0.25">
      <c r="A23" s="283" t="s">
        <v>18</v>
      </c>
      <c r="B23" s="284"/>
      <c r="C23" s="284"/>
      <c r="D23" s="284"/>
      <c r="E23" s="285"/>
      <c r="F23" s="17">
        <f>F21-F22</f>
        <v>0</v>
      </c>
      <c r="G23" s="18">
        <f>G21-G22</f>
        <v>0</v>
      </c>
      <c r="H23" s="18">
        <f>H21-H22</f>
        <v>0</v>
      </c>
      <c r="I23" s="17">
        <f>I21-I22</f>
        <v>0</v>
      </c>
      <c r="J23" s="17" t="e">
        <f t="shared" si="2"/>
        <v>#DIV/0!</v>
      </c>
      <c r="K23" s="17" t="e">
        <f t="shared" si="3"/>
        <v>#DIV/0!</v>
      </c>
    </row>
    <row r="24" spans="1:11" x14ac:dyDescent="0.25">
      <c r="A24" s="281" t="s">
        <v>19</v>
      </c>
      <c r="B24" s="282"/>
      <c r="C24" s="282"/>
      <c r="D24" s="282"/>
      <c r="E24" s="282"/>
      <c r="F24" s="217">
        <v>4626614.63</v>
      </c>
      <c r="G24" s="218">
        <v>135451</v>
      </c>
      <c r="H24" s="218">
        <v>439019</v>
      </c>
      <c r="I24" s="14">
        <v>4286047.25</v>
      </c>
      <c r="J24" s="16">
        <f t="shared" si="2"/>
        <v>92.638950782896742</v>
      </c>
      <c r="K24" s="16">
        <f t="shared" si="3"/>
        <v>976.27830458362848</v>
      </c>
    </row>
    <row r="25" spans="1:11" x14ac:dyDescent="0.25">
      <c r="A25" s="281" t="s">
        <v>20</v>
      </c>
      <c r="B25" s="282"/>
      <c r="C25" s="282"/>
      <c r="D25" s="282"/>
      <c r="E25" s="282"/>
      <c r="F25" s="217"/>
      <c r="G25" s="218"/>
      <c r="H25" s="218">
        <v>-255873</v>
      </c>
      <c r="I25" s="218">
        <v>-3355821.1000000099</v>
      </c>
      <c r="J25" s="16" t="e">
        <f t="shared" si="2"/>
        <v>#DIV/0!</v>
      </c>
      <c r="K25" s="16">
        <f t="shared" si="3"/>
        <v>1311.5182531959254</v>
      </c>
    </row>
    <row r="26" spans="1:11" x14ac:dyDescent="0.25">
      <c r="A26" s="283" t="s">
        <v>21</v>
      </c>
      <c r="B26" s="284"/>
      <c r="C26" s="284"/>
      <c r="D26" s="284"/>
      <c r="E26" s="285"/>
      <c r="F26" s="17">
        <f>+F23+F24+F25</f>
        <v>4626614.63</v>
      </c>
      <c r="G26" s="22">
        <f>+G23+G24+G25</f>
        <v>135451</v>
      </c>
      <c r="H26" s="22">
        <f>+H23+H24+H25</f>
        <v>183146</v>
      </c>
      <c r="I26" s="17">
        <f>+I23+I24+I25</f>
        <v>930226.14999999013</v>
      </c>
      <c r="J26" s="17">
        <f t="shared" si="2"/>
        <v>20.105978655931196</v>
      </c>
      <c r="K26" s="17">
        <f t="shared" si="3"/>
        <v>507.91507868039167</v>
      </c>
    </row>
    <row r="27" spans="1:11" x14ac:dyDescent="0.25">
      <c r="A27" s="286" t="s">
        <v>22</v>
      </c>
      <c r="B27" s="286"/>
      <c r="C27" s="286"/>
      <c r="D27" s="286"/>
      <c r="E27" s="286"/>
      <c r="F27" s="21">
        <f>+F16+F26</f>
        <v>636155.62999999989</v>
      </c>
      <c r="G27" s="22">
        <f>+G16+G26</f>
        <v>0</v>
      </c>
      <c r="H27" s="22">
        <f>+H16+H26</f>
        <v>39270</v>
      </c>
      <c r="I27" s="21">
        <f>+I16+I26</f>
        <v>4286047.2499999991</v>
      </c>
      <c r="J27" s="17">
        <f t="shared" si="2"/>
        <v>673.74193481554187</v>
      </c>
      <c r="K27" s="17">
        <f t="shared" si="3"/>
        <v>10914.304176215939</v>
      </c>
    </row>
    <row r="29" spans="1:11" customFormat="1" ht="43.7" customHeight="1" x14ac:dyDescent="0.25">
      <c r="A29" s="278" t="s">
        <v>610</v>
      </c>
      <c r="I29" t="s">
        <v>611</v>
      </c>
    </row>
    <row r="30" spans="1:11" customFormat="1" x14ac:dyDescent="0.25">
      <c r="I30" t="s">
        <v>612</v>
      </c>
    </row>
    <row r="31" spans="1:11" ht="38.25" customHeight="1" x14ac:dyDescent="0.25">
      <c r="A31" s="279"/>
      <c r="B31" s="279"/>
      <c r="C31" s="279"/>
      <c r="D31" s="279"/>
      <c r="E31" s="279"/>
      <c r="F31" s="279"/>
      <c r="G31" s="279"/>
      <c r="H31" s="279"/>
      <c r="I31" s="279"/>
      <c r="J31" s="279"/>
      <c r="K31" s="279"/>
    </row>
    <row r="32" spans="1:11" x14ac:dyDescent="0.25">
      <c r="A32" s="279"/>
      <c r="B32" s="279"/>
      <c r="C32" s="279"/>
      <c r="D32" s="279"/>
      <c r="E32" s="279"/>
      <c r="F32" s="279"/>
      <c r="G32" s="279"/>
      <c r="H32" s="279"/>
      <c r="I32" s="279"/>
      <c r="J32" s="279"/>
      <c r="K32" s="279"/>
    </row>
    <row r="33" spans="1:11" ht="31.5" customHeight="1" x14ac:dyDescent="0.25">
      <c r="A33" s="280"/>
      <c r="B33" s="280"/>
      <c r="C33" s="280"/>
      <c r="D33" s="280"/>
      <c r="E33" s="280"/>
      <c r="F33" s="280"/>
      <c r="G33" s="280"/>
      <c r="H33" s="280"/>
      <c r="I33" s="280"/>
      <c r="J33" s="280"/>
      <c r="K33" s="280"/>
    </row>
  </sheetData>
  <mergeCells count="24">
    <mergeCell ref="A9:E9"/>
    <mergeCell ref="A1:K1"/>
    <mergeCell ref="A3:K3"/>
    <mergeCell ref="A5:K5"/>
    <mergeCell ref="A7:E7"/>
    <mergeCell ref="A8:E8"/>
    <mergeCell ref="A23:E23"/>
    <mergeCell ref="A10:E10"/>
    <mergeCell ref="A11:E11"/>
    <mergeCell ref="A12:E12"/>
    <mergeCell ref="A13:E13"/>
    <mergeCell ref="A14:E14"/>
    <mergeCell ref="A16:E16"/>
    <mergeCell ref="A18:E18"/>
    <mergeCell ref="A19:E19"/>
    <mergeCell ref="A20:E20"/>
    <mergeCell ref="A21:E21"/>
    <mergeCell ref="A22:E22"/>
    <mergeCell ref="A31:K32"/>
    <mergeCell ref="A33:K33"/>
    <mergeCell ref="A24:E24"/>
    <mergeCell ref="A25:E25"/>
    <mergeCell ref="A26:E26"/>
    <mergeCell ref="A27:E27"/>
  </mergeCells>
  <pageMargins left="0.7" right="0.7" top="0.75" bottom="0.75" header="0.3" footer="0.3"/>
  <pageSetup paperSize="9" scale="53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A1:O88"/>
  <sheetViews>
    <sheetView zoomScale="90" zoomScaleNormal="90" workbookViewId="0">
      <pane xSplit="2" ySplit="8" topLeftCell="C57" activePane="bottomRight" state="frozen"/>
      <selection pane="topRight" activeCell="C1" sqref="C1"/>
      <selection pane="bottomLeft" activeCell="A10" sqref="A10"/>
      <selection pane="bottomRight" activeCell="H87" sqref="H87"/>
    </sheetView>
  </sheetViews>
  <sheetFormatPr defaultRowHeight="12.75" x14ac:dyDescent="0.2"/>
  <cols>
    <col min="1" max="1" width="15.85546875" style="29" customWidth="1"/>
    <col min="2" max="2" width="57.5703125" style="32" customWidth="1"/>
    <col min="3" max="3" width="20.140625" style="33" customWidth="1"/>
    <col min="4" max="5" width="17.5703125" style="34" bestFit="1" customWidth="1"/>
    <col min="6" max="6" width="16.42578125" style="33" bestFit="1" customWidth="1"/>
    <col min="7" max="8" width="13.42578125" style="33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5.85546875" style="29" customWidth="1"/>
    <col min="258" max="258" width="57.5703125" style="29" customWidth="1"/>
    <col min="259" max="259" width="20.140625" style="29" customWidth="1"/>
    <col min="260" max="261" width="17.5703125" style="29" bestFit="1" customWidth="1"/>
    <col min="262" max="262" width="16.42578125" style="29" bestFit="1" customWidth="1"/>
    <col min="263" max="263" width="15.5703125" style="29" bestFit="1" customWidth="1"/>
    <col min="264" max="264" width="11.85546875" style="29" bestFit="1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5.85546875" style="29" customWidth="1"/>
    <col min="514" max="514" width="57.5703125" style="29" customWidth="1"/>
    <col min="515" max="515" width="20.140625" style="29" customWidth="1"/>
    <col min="516" max="517" width="17.5703125" style="29" bestFit="1" customWidth="1"/>
    <col min="518" max="518" width="16.42578125" style="29" bestFit="1" customWidth="1"/>
    <col min="519" max="519" width="15.5703125" style="29" bestFit="1" customWidth="1"/>
    <col min="520" max="520" width="11.85546875" style="29" bestFit="1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5.85546875" style="29" customWidth="1"/>
    <col min="770" max="770" width="57.5703125" style="29" customWidth="1"/>
    <col min="771" max="771" width="20.140625" style="29" customWidth="1"/>
    <col min="772" max="773" width="17.5703125" style="29" bestFit="1" customWidth="1"/>
    <col min="774" max="774" width="16.42578125" style="29" bestFit="1" customWidth="1"/>
    <col min="775" max="775" width="15.5703125" style="29" bestFit="1" customWidth="1"/>
    <col min="776" max="776" width="11.85546875" style="29" bestFit="1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5.85546875" style="29" customWidth="1"/>
    <col min="1026" max="1026" width="57.5703125" style="29" customWidth="1"/>
    <col min="1027" max="1027" width="20.140625" style="29" customWidth="1"/>
    <col min="1028" max="1029" width="17.5703125" style="29" bestFit="1" customWidth="1"/>
    <col min="1030" max="1030" width="16.42578125" style="29" bestFit="1" customWidth="1"/>
    <col min="1031" max="1031" width="15.5703125" style="29" bestFit="1" customWidth="1"/>
    <col min="1032" max="1032" width="11.85546875" style="29" bestFit="1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5.85546875" style="29" customWidth="1"/>
    <col min="1282" max="1282" width="57.5703125" style="29" customWidth="1"/>
    <col min="1283" max="1283" width="20.140625" style="29" customWidth="1"/>
    <col min="1284" max="1285" width="17.5703125" style="29" bestFit="1" customWidth="1"/>
    <col min="1286" max="1286" width="16.42578125" style="29" bestFit="1" customWidth="1"/>
    <col min="1287" max="1287" width="15.5703125" style="29" bestFit="1" customWidth="1"/>
    <col min="1288" max="1288" width="11.85546875" style="29" bestFit="1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5.85546875" style="29" customWidth="1"/>
    <col min="1538" max="1538" width="57.5703125" style="29" customWidth="1"/>
    <col min="1539" max="1539" width="20.140625" style="29" customWidth="1"/>
    <col min="1540" max="1541" width="17.5703125" style="29" bestFit="1" customWidth="1"/>
    <col min="1542" max="1542" width="16.42578125" style="29" bestFit="1" customWidth="1"/>
    <col min="1543" max="1543" width="15.5703125" style="29" bestFit="1" customWidth="1"/>
    <col min="1544" max="1544" width="11.85546875" style="29" bestFit="1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5.85546875" style="29" customWidth="1"/>
    <col min="1794" max="1794" width="57.5703125" style="29" customWidth="1"/>
    <col min="1795" max="1795" width="20.140625" style="29" customWidth="1"/>
    <col min="1796" max="1797" width="17.5703125" style="29" bestFit="1" customWidth="1"/>
    <col min="1798" max="1798" width="16.42578125" style="29" bestFit="1" customWidth="1"/>
    <col min="1799" max="1799" width="15.5703125" style="29" bestFit="1" customWidth="1"/>
    <col min="1800" max="1800" width="11.85546875" style="29" bestFit="1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5.85546875" style="29" customWidth="1"/>
    <col min="2050" max="2050" width="57.5703125" style="29" customWidth="1"/>
    <col min="2051" max="2051" width="20.140625" style="29" customWidth="1"/>
    <col min="2052" max="2053" width="17.5703125" style="29" bestFit="1" customWidth="1"/>
    <col min="2054" max="2054" width="16.42578125" style="29" bestFit="1" customWidth="1"/>
    <col min="2055" max="2055" width="15.5703125" style="29" bestFit="1" customWidth="1"/>
    <col min="2056" max="2056" width="11.85546875" style="29" bestFit="1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5.85546875" style="29" customWidth="1"/>
    <col min="2306" max="2306" width="57.5703125" style="29" customWidth="1"/>
    <col min="2307" max="2307" width="20.140625" style="29" customWidth="1"/>
    <col min="2308" max="2309" width="17.5703125" style="29" bestFit="1" customWidth="1"/>
    <col min="2310" max="2310" width="16.42578125" style="29" bestFit="1" customWidth="1"/>
    <col min="2311" max="2311" width="15.5703125" style="29" bestFit="1" customWidth="1"/>
    <col min="2312" max="2312" width="11.85546875" style="29" bestFit="1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5.85546875" style="29" customWidth="1"/>
    <col min="2562" max="2562" width="57.5703125" style="29" customWidth="1"/>
    <col min="2563" max="2563" width="20.140625" style="29" customWidth="1"/>
    <col min="2564" max="2565" width="17.5703125" style="29" bestFit="1" customWidth="1"/>
    <col min="2566" max="2566" width="16.42578125" style="29" bestFit="1" customWidth="1"/>
    <col min="2567" max="2567" width="15.5703125" style="29" bestFit="1" customWidth="1"/>
    <col min="2568" max="2568" width="11.85546875" style="29" bestFit="1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5.85546875" style="29" customWidth="1"/>
    <col min="2818" max="2818" width="57.5703125" style="29" customWidth="1"/>
    <col min="2819" max="2819" width="20.140625" style="29" customWidth="1"/>
    <col min="2820" max="2821" width="17.5703125" style="29" bestFit="1" customWidth="1"/>
    <col min="2822" max="2822" width="16.42578125" style="29" bestFit="1" customWidth="1"/>
    <col min="2823" max="2823" width="15.5703125" style="29" bestFit="1" customWidth="1"/>
    <col min="2824" max="2824" width="11.85546875" style="29" bestFit="1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5.85546875" style="29" customWidth="1"/>
    <col min="3074" max="3074" width="57.5703125" style="29" customWidth="1"/>
    <col min="3075" max="3075" width="20.140625" style="29" customWidth="1"/>
    <col min="3076" max="3077" width="17.5703125" style="29" bestFit="1" customWidth="1"/>
    <col min="3078" max="3078" width="16.42578125" style="29" bestFit="1" customWidth="1"/>
    <col min="3079" max="3079" width="15.5703125" style="29" bestFit="1" customWidth="1"/>
    <col min="3080" max="3080" width="11.85546875" style="29" bestFit="1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5.85546875" style="29" customWidth="1"/>
    <col min="3330" max="3330" width="57.5703125" style="29" customWidth="1"/>
    <col min="3331" max="3331" width="20.140625" style="29" customWidth="1"/>
    <col min="3332" max="3333" width="17.5703125" style="29" bestFit="1" customWidth="1"/>
    <col min="3334" max="3334" width="16.42578125" style="29" bestFit="1" customWidth="1"/>
    <col min="3335" max="3335" width="15.5703125" style="29" bestFit="1" customWidth="1"/>
    <col min="3336" max="3336" width="11.85546875" style="29" bestFit="1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5.85546875" style="29" customWidth="1"/>
    <col min="3586" max="3586" width="57.5703125" style="29" customWidth="1"/>
    <col min="3587" max="3587" width="20.140625" style="29" customWidth="1"/>
    <col min="3588" max="3589" width="17.5703125" style="29" bestFit="1" customWidth="1"/>
    <col min="3590" max="3590" width="16.42578125" style="29" bestFit="1" customWidth="1"/>
    <col min="3591" max="3591" width="15.5703125" style="29" bestFit="1" customWidth="1"/>
    <col min="3592" max="3592" width="11.85546875" style="29" bestFit="1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5.85546875" style="29" customWidth="1"/>
    <col min="3842" max="3842" width="57.5703125" style="29" customWidth="1"/>
    <col min="3843" max="3843" width="20.140625" style="29" customWidth="1"/>
    <col min="3844" max="3845" width="17.5703125" style="29" bestFit="1" customWidth="1"/>
    <col min="3846" max="3846" width="16.42578125" style="29" bestFit="1" customWidth="1"/>
    <col min="3847" max="3847" width="15.5703125" style="29" bestFit="1" customWidth="1"/>
    <col min="3848" max="3848" width="11.85546875" style="29" bestFit="1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5.85546875" style="29" customWidth="1"/>
    <col min="4098" max="4098" width="57.5703125" style="29" customWidth="1"/>
    <col min="4099" max="4099" width="20.140625" style="29" customWidth="1"/>
    <col min="4100" max="4101" width="17.5703125" style="29" bestFit="1" customWidth="1"/>
    <col min="4102" max="4102" width="16.42578125" style="29" bestFit="1" customWidth="1"/>
    <col min="4103" max="4103" width="15.5703125" style="29" bestFit="1" customWidth="1"/>
    <col min="4104" max="4104" width="11.85546875" style="29" bestFit="1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5.85546875" style="29" customWidth="1"/>
    <col min="4354" max="4354" width="57.5703125" style="29" customWidth="1"/>
    <col min="4355" max="4355" width="20.140625" style="29" customWidth="1"/>
    <col min="4356" max="4357" width="17.5703125" style="29" bestFit="1" customWidth="1"/>
    <col min="4358" max="4358" width="16.42578125" style="29" bestFit="1" customWidth="1"/>
    <col min="4359" max="4359" width="15.5703125" style="29" bestFit="1" customWidth="1"/>
    <col min="4360" max="4360" width="11.85546875" style="29" bestFit="1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5.85546875" style="29" customWidth="1"/>
    <col min="4610" max="4610" width="57.5703125" style="29" customWidth="1"/>
    <col min="4611" max="4611" width="20.140625" style="29" customWidth="1"/>
    <col min="4612" max="4613" width="17.5703125" style="29" bestFit="1" customWidth="1"/>
    <col min="4614" max="4614" width="16.42578125" style="29" bestFit="1" customWidth="1"/>
    <col min="4615" max="4615" width="15.5703125" style="29" bestFit="1" customWidth="1"/>
    <col min="4616" max="4616" width="11.85546875" style="29" bestFit="1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5.85546875" style="29" customWidth="1"/>
    <col min="4866" max="4866" width="57.5703125" style="29" customWidth="1"/>
    <col min="4867" max="4867" width="20.140625" style="29" customWidth="1"/>
    <col min="4868" max="4869" width="17.5703125" style="29" bestFit="1" customWidth="1"/>
    <col min="4870" max="4870" width="16.42578125" style="29" bestFit="1" customWidth="1"/>
    <col min="4871" max="4871" width="15.5703125" style="29" bestFit="1" customWidth="1"/>
    <col min="4872" max="4872" width="11.85546875" style="29" bestFit="1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5.85546875" style="29" customWidth="1"/>
    <col min="5122" max="5122" width="57.5703125" style="29" customWidth="1"/>
    <col min="5123" max="5123" width="20.140625" style="29" customWidth="1"/>
    <col min="5124" max="5125" width="17.5703125" style="29" bestFit="1" customWidth="1"/>
    <col min="5126" max="5126" width="16.42578125" style="29" bestFit="1" customWidth="1"/>
    <col min="5127" max="5127" width="15.5703125" style="29" bestFit="1" customWidth="1"/>
    <col min="5128" max="5128" width="11.85546875" style="29" bestFit="1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5.85546875" style="29" customWidth="1"/>
    <col min="5378" max="5378" width="57.5703125" style="29" customWidth="1"/>
    <col min="5379" max="5379" width="20.140625" style="29" customWidth="1"/>
    <col min="5380" max="5381" width="17.5703125" style="29" bestFit="1" customWidth="1"/>
    <col min="5382" max="5382" width="16.42578125" style="29" bestFit="1" customWidth="1"/>
    <col min="5383" max="5383" width="15.5703125" style="29" bestFit="1" customWidth="1"/>
    <col min="5384" max="5384" width="11.85546875" style="29" bestFit="1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5.85546875" style="29" customWidth="1"/>
    <col min="5634" max="5634" width="57.5703125" style="29" customWidth="1"/>
    <col min="5635" max="5635" width="20.140625" style="29" customWidth="1"/>
    <col min="5636" max="5637" width="17.5703125" style="29" bestFit="1" customWidth="1"/>
    <col min="5638" max="5638" width="16.42578125" style="29" bestFit="1" customWidth="1"/>
    <col min="5639" max="5639" width="15.5703125" style="29" bestFit="1" customWidth="1"/>
    <col min="5640" max="5640" width="11.85546875" style="29" bestFit="1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5.85546875" style="29" customWidth="1"/>
    <col min="5890" max="5890" width="57.5703125" style="29" customWidth="1"/>
    <col min="5891" max="5891" width="20.140625" style="29" customWidth="1"/>
    <col min="5892" max="5893" width="17.5703125" style="29" bestFit="1" customWidth="1"/>
    <col min="5894" max="5894" width="16.42578125" style="29" bestFit="1" customWidth="1"/>
    <col min="5895" max="5895" width="15.5703125" style="29" bestFit="1" customWidth="1"/>
    <col min="5896" max="5896" width="11.85546875" style="29" bestFit="1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5.85546875" style="29" customWidth="1"/>
    <col min="6146" max="6146" width="57.5703125" style="29" customWidth="1"/>
    <col min="6147" max="6147" width="20.140625" style="29" customWidth="1"/>
    <col min="6148" max="6149" width="17.5703125" style="29" bestFit="1" customWidth="1"/>
    <col min="6150" max="6150" width="16.42578125" style="29" bestFit="1" customWidth="1"/>
    <col min="6151" max="6151" width="15.5703125" style="29" bestFit="1" customWidth="1"/>
    <col min="6152" max="6152" width="11.85546875" style="29" bestFit="1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5.85546875" style="29" customWidth="1"/>
    <col min="6402" max="6402" width="57.5703125" style="29" customWidth="1"/>
    <col min="6403" max="6403" width="20.140625" style="29" customWidth="1"/>
    <col min="6404" max="6405" width="17.5703125" style="29" bestFit="1" customWidth="1"/>
    <col min="6406" max="6406" width="16.42578125" style="29" bestFit="1" customWidth="1"/>
    <col min="6407" max="6407" width="15.5703125" style="29" bestFit="1" customWidth="1"/>
    <col min="6408" max="6408" width="11.85546875" style="29" bestFit="1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5.85546875" style="29" customWidth="1"/>
    <col min="6658" max="6658" width="57.5703125" style="29" customWidth="1"/>
    <col min="6659" max="6659" width="20.140625" style="29" customWidth="1"/>
    <col min="6660" max="6661" width="17.5703125" style="29" bestFit="1" customWidth="1"/>
    <col min="6662" max="6662" width="16.42578125" style="29" bestFit="1" customWidth="1"/>
    <col min="6663" max="6663" width="15.5703125" style="29" bestFit="1" customWidth="1"/>
    <col min="6664" max="6664" width="11.85546875" style="29" bestFit="1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5.85546875" style="29" customWidth="1"/>
    <col min="6914" max="6914" width="57.5703125" style="29" customWidth="1"/>
    <col min="6915" max="6915" width="20.140625" style="29" customWidth="1"/>
    <col min="6916" max="6917" width="17.5703125" style="29" bestFit="1" customWidth="1"/>
    <col min="6918" max="6918" width="16.42578125" style="29" bestFit="1" customWidth="1"/>
    <col min="6919" max="6919" width="15.5703125" style="29" bestFit="1" customWidth="1"/>
    <col min="6920" max="6920" width="11.85546875" style="29" bestFit="1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5.85546875" style="29" customWidth="1"/>
    <col min="7170" max="7170" width="57.5703125" style="29" customWidth="1"/>
    <col min="7171" max="7171" width="20.140625" style="29" customWidth="1"/>
    <col min="7172" max="7173" width="17.5703125" style="29" bestFit="1" customWidth="1"/>
    <col min="7174" max="7174" width="16.42578125" style="29" bestFit="1" customWidth="1"/>
    <col min="7175" max="7175" width="15.5703125" style="29" bestFit="1" customWidth="1"/>
    <col min="7176" max="7176" width="11.85546875" style="29" bestFit="1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5.85546875" style="29" customWidth="1"/>
    <col min="7426" max="7426" width="57.5703125" style="29" customWidth="1"/>
    <col min="7427" max="7427" width="20.140625" style="29" customWidth="1"/>
    <col min="7428" max="7429" width="17.5703125" style="29" bestFit="1" customWidth="1"/>
    <col min="7430" max="7430" width="16.42578125" style="29" bestFit="1" customWidth="1"/>
    <col min="7431" max="7431" width="15.5703125" style="29" bestFit="1" customWidth="1"/>
    <col min="7432" max="7432" width="11.85546875" style="29" bestFit="1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5.85546875" style="29" customWidth="1"/>
    <col min="7682" max="7682" width="57.5703125" style="29" customWidth="1"/>
    <col min="7683" max="7683" width="20.140625" style="29" customWidth="1"/>
    <col min="7684" max="7685" width="17.5703125" style="29" bestFit="1" customWidth="1"/>
    <col min="7686" max="7686" width="16.42578125" style="29" bestFit="1" customWidth="1"/>
    <col min="7687" max="7687" width="15.5703125" style="29" bestFit="1" customWidth="1"/>
    <col min="7688" max="7688" width="11.85546875" style="29" bestFit="1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5.85546875" style="29" customWidth="1"/>
    <col min="7938" max="7938" width="57.5703125" style="29" customWidth="1"/>
    <col min="7939" max="7939" width="20.140625" style="29" customWidth="1"/>
    <col min="7940" max="7941" width="17.5703125" style="29" bestFit="1" customWidth="1"/>
    <col min="7942" max="7942" width="16.42578125" style="29" bestFit="1" customWidth="1"/>
    <col min="7943" max="7943" width="15.5703125" style="29" bestFit="1" customWidth="1"/>
    <col min="7944" max="7944" width="11.85546875" style="29" bestFit="1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5.85546875" style="29" customWidth="1"/>
    <col min="8194" max="8194" width="57.5703125" style="29" customWidth="1"/>
    <col min="8195" max="8195" width="20.140625" style="29" customWidth="1"/>
    <col min="8196" max="8197" width="17.5703125" style="29" bestFit="1" customWidth="1"/>
    <col min="8198" max="8198" width="16.42578125" style="29" bestFit="1" customWidth="1"/>
    <col min="8199" max="8199" width="15.5703125" style="29" bestFit="1" customWidth="1"/>
    <col min="8200" max="8200" width="11.85546875" style="29" bestFit="1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5.85546875" style="29" customWidth="1"/>
    <col min="8450" max="8450" width="57.5703125" style="29" customWidth="1"/>
    <col min="8451" max="8451" width="20.140625" style="29" customWidth="1"/>
    <col min="8452" max="8453" width="17.5703125" style="29" bestFit="1" customWidth="1"/>
    <col min="8454" max="8454" width="16.42578125" style="29" bestFit="1" customWidth="1"/>
    <col min="8455" max="8455" width="15.5703125" style="29" bestFit="1" customWidth="1"/>
    <col min="8456" max="8456" width="11.85546875" style="29" bestFit="1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5.85546875" style="29" customWidth="1"/>
    <col min="8706" max="8706" width="57.5703125" style="29" customWidth="1"/>
    <col min="8707" max="8707" width="20.140625" style="29" customWidth="1"/>
    <col min="8708" max="8709" width="17.5703125" style="29" bestFit="1" customWidth="1"/>
    <col min="8710" max="8710" width="16.42578125" style="29" bestFit="1" customWidth="1"/>
    <col min="8711" max="8711" width="15.5703125" style="29" bestFit="1" customWidth="1"/>
    <col min="8712" max="8712" width="11.85546875" style="29" bestFit="1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5.85546875" style="29" customWidth="1"/>
    <col min="8962" max="8962" width="57.5703125" style="29" customWidth="1"/>
    <col min="8963" max="8963" width="20.140625" style="29" customWidth="1"/>
    <col min="8964" max="8965" width="17.5703125" style="29" bestFit="1" customWidth="1"/>
    <col min="8966" max="8966" width="16.42578125" style="29" bestFit="1" customWidth="1"/>
    <col min="8967" max="8967" width="15.5703125" style="29" bestFit="1" customWidth="1"/>
    <col min="8968" max="8968" width="11.85546875" style="29" bestFit="1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5.85546875" style="29" customWidth="1"/>
    <col min="9218" max="9218" width="57.5703125" style="29" customWidth="1"/>
    <col min="9219" max="9219" width="20.140625" style="29" customWidth="1"/>
    <col min="9220" max="9221" width="17.5703125" style="29" bestFit="1" customWidth="1"/>
    <col min="9222" max="9222" width="16.42578125" style="29" bestFit="1" customWidth="1"/>
    <col min="9223" max="9223" width="15.5703125" style="29" bestFit="1" customWidth="1"/>
    <col min="9224" max="9224" width="11.85546875" style="29" bestFit="1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5.85546875" style="29" customWidth="1"/>
    <col min="9474" max="9474" width="57.5703125" style="29" customWidth="1"/>
    <col min="9475" max="9475" width="20.140625" style="29" customWidth="1"/>
    <col min="9476" max="9477" width="17.5703125" style="29" bestFit="1" customWidth="1"/>
    <col min="9478" max="9478" width="16.42578125" style="29" bestFit="1" customWidth="1"/>
    <col min="9479" max="9479" width="15.5703125" style="29" bestFit="1" customWidth="1"/>
    <col min="9480" max="9480" width="11.85546875" style="29" bestFit="1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5.85546875" style="29" customWidth="1"/>
    <col min="9730" max="9730" width="57.5703125" style="29" customWidth="1"/>
    <col min="9731" max="9731" width="20.140625" style="29" customWidth="1"/>
    <col min="9732" max="9733" width="17.5703125" style="29" bestFit="1" customWidth="1"/>
    <col min="9734" max="9734" width="16.42578125" style="29" bestFit="1" customWidth="1"/>
    <col min="9735" max="9735" width="15.5703125" style="29" bestFit="1" customWidth="1"/>
    <col min="9736" max="9736" width="11.85546875" style="29" bestFit="1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5.85546875" style="29" customWidth="1"/>
    <col min="9986" max="9986" width="57.5703125" style="29" customWidth="1"/>
    <col min="9987" max="9987" width="20.140625" style="29" customWidth="1"/>
    <col min="9988" max="9989" width="17.5703125" style="29" bestFit="1" customWidth="1"/>
    <col min="9990" max="9990" width="16.42578125" style="29" bestFit="1" customWidth="1"/>
    <col min="9991" max="9991" width="15.5703125" style="29" bestFit="1" customWidth="1"/>
    <col min="9992" max="9992" width="11.85546875" style="29" bestFit="1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5.85546875" style="29" customWidth="1"/>
    <col min="10242" max="10242" width="57.5703125" style="29" customWidth="1"/>
    <col min="10243" max="10243" width="20.140625" style="29" customWidth="1"/>
    <col min="10244" max="10245" width="17.5703125" style="29" bestFit="1" customWidth="1"/>
    <col min="10246" max="10246" width="16.42578125" style="29" bestFit="1" customWidth="1"/>
    <col min="10247" max="10247" width="15.5703125" style="29" bestFit="1" customWidth="1"/>
    <col min="10248" max="10248" width="11.85546875" style="29" bestFit="1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5.85546875" style="29" customWidth="1"/>
    <col min="10498" max="10498" width="57.5703125" style="29" customWidth="1"/>
    <col min="10499" max="10499" width="20.140625" style="29" customWidth="1"/>
    <col min="10500" max="10501" width="17.5703125" style="29" bestFit="1" customWidth="1"/>
    <col min="10502" max="10502" width="16.42578125" style="29" bestFit="1" customWidth="1"/>
    <col min="10503" max="10503" width="15.5703125" style="29" bestFit="1" customWidth="1"/>
    <col min="10504" max="10504" width="11.85546875" style="29" bestFit="1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5.85546875" style="29" customWidth="1"/>
    <col min="10754" max="10754" width="57.5703125" style="29" customWidth="1"/>
    <col min="10755" max="10755" width="20.140625" style="29" customWidth="1"/>
    <col min="10756" max="10757" width="17.5703125" style="29" bestFit="1" customWidth="1"/>
    <col min="10758" max="10758" width="16.42578125" style="29" bestFit="1" customWidth="1"/>
    <col min="10759" max="10759" width="15.5703125" style="29" bestFit="1" customWidth="1"/>
    <col min="10760" max="10760" width="11.85546875" style="29" bestFit="1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5.85546875" style="29" customWidth="1"/>
    <col min="11010" max="11010" width="57.5703125" style="29" customWidth="1"/>
    <col min="11011" max="11011" width="20.140625" style="29" customWidth="1"/>
    <col min="11012" max="11013" width="17.5703125" style="29" bestFit="1" customWidth="1"/>
    <col min="11014" max="11014" width="16.42578125" style="29" bestFit="1" customWidth="1"/>
    <col min="11015" max="11015" width="15.5703125" style="29" bestFit="1" customWidth="1"/>
    <col min="11016" max="11016" width="11.85546875" style="29" bestFit="1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5.85546875" style="29" customWidth="1"/>
    <col min="11266" max="11266" width="57.5703125" style="29" customWidth="1"/>
    <col min="11267" max="11267" width="20.140625" style="29" customWidth="1"/>
    <col min="11268" max="11269" width="17.5703125" style="29" bestFit="1" customWidth="1"/>
    <col min="11270" max="11270" width="16.42578125" style="29" bestFit="1" customWidth="1"/>
    <col min="11271" max="11271" width="15.5703125" style="29" bestFit="1" customWidth="1"/>
    <col min="11272" max="11272" width="11.85546875" style="29" bestFit="1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5.85546875" style="29" customWidth="1"/>
    <col min="11522" max="11522" width="57.5703125" style="29" customWidth="1"/>
    <col min="11523" max="11523" width="20.140625" style="29" customWidth="1"/>
    <col min="11524" max="11525" width="17.5703125" style="29" bestFit="1" customWidth="1"/>
    <col min="11526" max="11526" width="16.42578125" style="29" bestFit="1" customWidth="1"/>
    <col min="11527" max="11527" width="15.5703125" style="29" bestFit="1" customWidth="1"/>
    <col min="11528" max="11528" width="11.85546875" style="29" bestFit="1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5.85546875" style="29" customWidth="1"/>
    <col min="11778" max="11778" width="57.5703125" style="29" customWidth="1"/>
    <col min="11779" max="11779" width="20.140625" style="29" customWidth="1"/>
    <col min="11780" max="11781" width="17.5703125" style="29" bestFit="1" customWidth="1"/>
    <col min="11782" max="11782" width="16.42578125" style="29" bestFit="1" customWidth="1"/>
    <col min="11783" max="11783" width="15.5703125" style="29" bestFit="1" customWidth="1"/>
    <col min="11784" max="11784" width="11.85546875" style="29" bestFit="1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5.85546875" style="29" customWidth="1"/>
    <col min="12034" max="12034" width="57.5703125" style="29" customWidth="1"/>
    <col min="12035" max="12035" width="20.140625" style="29" customWidth="1"/>
    <col min="12036" max="12037" width="17.5703125" style="29" bestFit="1" customWidth="1"/>
    <col min="12038" max="12038" width="16.42578125" style="29" bestFit="1" customWidth="1"/>
    <col min="12039" max="12039" width="15.5703125" style="29" bestFit="1" customWidth="1"/>
    <col min="12040" max="12040" width="11.85546875" style="29" bestFit="1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5.85546875" style="29" customWidth="1"/>
    <col min="12290" max="12290" width="57.5703125" style="29" customWidth="1"/>
    <col min="12291" max="12291" width="20.140625" style="29" customWidth="1"/>
    <col min="12292" max="12293" width="17.5703125" style="29" bestFit="1" customWidth="1"/>
    <col min="12294" max="12294" width="16.42578125" style="29" bestFit="1" customWidth="1"/>
    <col min="12295" max="12295" width="15.5703125" style="29" bestFit="1" customWidth="1"/>
    <col min="12296" max="12296" width="11.85546875" style="29" bestFit="1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5.85546875" style="29" customWidth="1"/>
    <col min="12546" max="12546" width="57.5703125" style="29" customWidth="1"/>
    <col min="12547" max="12547" width="20.140625" style="29" customWidth="1"/>
    <col min="12548" max="12549" width="17.5703125" style="29" bestFit="1" customWidth="1"/>
    <col min="12550" max="12550" width="16.42578125" style="29" bestFit="1" customWidth="1"/>
    <col min="12551" max="12551" width="15.5703125" style="29" bestFit="1" customWidth="1"/>
    <col min="12552" max="12552" width="11.85546875" style="29" bestFit="1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5.85546875" style="29" customWidth="1"/>
    <col min="12802" max="12802" width="57.5703125" style="29" customWidth="1"/>
    <col min="12803" max="12803" width="20.140625" style="29" customWidth="1"/>
    <col min="12804" max="12805" width="17.5703125" style="29" bestFit="1" customWidth="1"/>
    <col min="12806" max="12806" width="16.42578125" style="29" bestFit="1" customWidth="1"/>
    <col min="12807" max="12807" width="15.5703125" style="29" bestFit="1" customWidth="1"/>
    <col min="12808" max="12808" width="11.85546875" style="29" bestFit="1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5.85546875" style="29" customWidth="1"/>
    <col min="13058" max="13058" width="57.5703125" style="29" customWidth="1"/>
    <col min="13059" max="13059" width="20.140625" style="29" customWidth="1"/>
    <col min="13060" max="13061" width="17.5703125" style="29" bestFit="1" customWidth="1"/>
    <col min="13062" max="13062" width="16.42578125" style="29" bestFit="1" customWidth="1"/>
    <col min="13063" max="13063" width="15.5703125" style="29" bestFit="1" customWidth="1"/>
    <col min="13064" max="13064" width="11.85546875" style="29" bestFit="1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5.85546875" style="29" customWidth="1"/>
    <col min="13314" max="13314" width="57.5703125" style="29" customWidth="1"/>
    <col min="13315" max="13315" width="20.140625" style="29" customWidth="1"/>
    <col min="13316" max="13317" width="17.5703125" style="29" bestFit="1" customWidth="1"/>
    <col min="13318" max="13318" width="16.42578125" style="29" bestFit="1" customWidth="1"/>
    <col min="13319" max="13319" width="15.5703125" style="29" bestFit="1" customWidth="1"/>
    <col min="13320" max="13320" width="11.85546875" style="29" bestFit="1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5.85546875" style="29" customWidth="1"/>
    <col min="13570" max="13570" width="57.5703125" style="29" customWidth="1"/>
    <col min="13571" max="13571" width="20.140625" style="29" customWidth="1"/>
    <col min="13572" max="13573" width="17.5703125" style="29" bestFit="1" customWidth="1"/>
    <col min="13574" max="13574" width="16.42578125" style="29" bestFit="1" customWidth="1"/>
    <col min="13575" max="13575" width="15.5703125" style="29" bestFit="1" customWidth="1"/>
    <col min="13576" max="13576" width="11.85546875" style="29" bestFit="1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5.85546875" style="29" customWidth="1"/>
    <col min="13826" max="13826" width="57.5703125" style="29" customWidth="1"/>
    <col min="13827" max="13827" width="20.140625" style="29" customWidth="1"/>
    <col min="13828" max="13829" width="17.5703125" style="29" bestFit="1" customWidth="1"/>
    <col min="13830" max="13830" width="16.42578125" style="29" bestFit="1" customWidth="1"/>
    <col min="13831" max="13831" width="15.5703125" style="29" bestFit="1" customWidth="1"/>
    <col min="13832" max="13832" width="11.85546875" style="29" bestFit="1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5.85546875" style="29" customWidth="1"/>
    <col min="14082" max="14082" width="57.5703125" style="29" customWidth="1"/>
    <col min="14083" max="14083" width="20.140625" style="29" customWidth="1"/>
    <col min="14084" max="14085" width="17.5703125" style="29" bestFit="1" customWidth="1"/>
    <col min="14086" max="14086" width="16.42578125" style="29" bestFit="1" customWidth="1"/>
    <col min="14087" max="14087" width="15.5703125" style="29" bestFit="1" customWidth="1"/>
    <col min="14088" max="14088" width="11.85546875" style="29" bestFit="1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5.85546875" style="29" customWidth="1"/>
    <col min="14338" max="14338" width="57.5703125" style="29" customWidth="1"/>
    <col min="14339" max="14339" width="20.140625" style="29" customWidth="1"/>
    <col min="14340" max="14341" width="17.5703125" style="29" bestFit="1" customWidth="1"/>
    <col min="14342" max="14342" width="16.42578125" style="29" bestFit="1" customWidth="1"/>
    <col min="14343" max="14343" width="15.5703125" style="29" bestFit="1" customWidth="1"/>
    <col min="14344" max="14344" width="11.85546875" style="29" bestFit="1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5.85546875" style="29" customWidth="1"/>
    <col min="14594" max="14594" width="57.5703125" style="29" customWidth="1"/>
    <col min="14595" max="14595" width="20.140625" style="29" customWidth="1"/>
    <col min="14596" max="14597" width="17.5703125" style="29" bestFit="1" customWidth="1"/>
    <col min="14598" max="14598" width="16.42578125" style="29" bestFit="1" customWidth="1"/>
    <col min="14599" max="14599" width="15.5703125" style="29" bestFit="1" customWidth="1"/>
    <col min="14600" max="14600" width="11.85546875" style="29" bestFit="1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5.85546875" style="29" customWidth="1"/>
    <col min="14850" max="14850" width="57.5703125" style="29" customWidth="1"/>
    <col min="14851" max="14851" width="20.140625" style="29" customWidth="1"/>
    <col min="14852" max="14853" width="17.5703125" style="29" bestFit="1" customWidth="1"/>
    <col min="14854" max="14854" width="16.42578125" style="29" bestFit="1" customWidth="1"/>
    <col min="14855" max="14855" width="15.5703125" style="29" bestFit="1" customWidth="1"/>
    <col min="14856" max="14856" width="11.85546875" style="29" bestFit="1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5.85546875" style="29" customWidth="1"/>
    <col min="15106" max="15106" width="57.5703125" style="29" customWidth="1"/>
    <col min="15107" max="15107" width="20.140625" style="29" customWidth="1"/>
    <col min="15108" max="15109" width="17.5703125" style="29" bestFit="1" customWidth="1"/>
    <col min="15110" max="15110" width="16.42578125" style="29" bestFit="1" customWidth="1"/>
    <col min="15111" max="15111" width="15.5703125" style="29" bestFit="1" customWidth="1"/>
    <col min="15112" max="15112" width="11.85546875" style="29" bestFit="1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5.85546875" style="29" customWidth="1"/>
    <col min="15362" max="15362" width="57.5703125" style="29" customWidth="1"/>
    <col min="15363" max="15363" width="20.140625" style="29" customWidth="1"/>
    <col min="15364" max="15365" width="17.5703125" style="29" bestFit="1" customWidth="1"/>
    <col min="15366" max="15366" width="16.42578125" style="29" bestFit="1" customWidth="1"/>
    <col min="15367" max="15367" width="15.5703125" style="29" bestFit="1" customWidth="1"/>
    <col min="15368" max="15368" width="11.85546875" style="29" bestFit="1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5.85546875" style="29" customWidth="1"/>
    <col min="15618" max="15618" width="57.5703125" style="29" customWidth="1"/>
    <col min="15619" max="15619" width="20.140625" style="29" customWidth="1"/>
    <col min="15620" max="15621" width="17.5703125" style="29" bestFit="1" customWidth="1"/>
    <col min="15622" max="15622" width="16.42578125" style="29" bestFit="1" customWidth="1"/>
    <col min="15623" max="15623" width="15.5703125" style="29" bestFit="1" customWidth="1"/>
    <col min="15624" max="15624" width="11.85546875" style="29" bestFit="1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5.85546875" style="29" customWidth="1"/>
    <col min="15874" max="15874" width="57.5703125" style="29" customWidth="1"/>
    <col min="15875" max="15875" width="20.140625" style="29" customWidth="1"/>
    <col min="15876" max="15877" width="17.5703125" style="29" bestFit="1" customWidth="1"/>
    <col min="15878" max="15878" width="16.42578125" style="29" bestFit="1" customWidth="1"/>
    <col min="15879" max="15879" width="15.5703125" style="29" bestFit="1" customWidth="1"/>
    <col min="15880" max="15880" width="11.85546875" style="29" bestFit="1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5.85546875" style="29" customWidth="1"/>
    <col min="16130" max="16130" width="57.5703125" style="29" customWidth="1"/>
    <col min="16131" max="16131" width="20.140625" style="29" customWidth="1"/>
    <col min="16132" max="16133" width="17.5703125" style="29" bestFit="1" customWidth="1"/>
    <col min="16134" max="16134" width="16.42578125" style="29" bestFit="1" customWidth="1"/>
    <col min="16135" max="16135" width="15.5703125" style="29" bestFit="1" customWidth="1"/>
    <col min="16136" max="16136" width="11.85546875" style="29" bestFit="1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15.75" x14ac:dyDescent="0.2">
      <c r="A1" s="308" t="s">
        <v>0</v>
      </c>
      <c r="B1" s="308"/>
      <c r="C1" s="308"/>
      <c r="D1" s="308"/>
      <c r="E1" s="308"/>
      <c r="F1" s="308"/>
      <c r="G1" s="308"/>
      <c r="H1" s="308"/>
      <c r="I1" s="35"/>
      <c r="J1" s="35"/>
      <c r="K1" s="35"/>
      <c r="L1" s="36"/>
      <c r="M1" s="36"/>
      <c r="N1" s="36"/>
      <c r="O1" s="36"/>
    </row>
    <row r="2" spans="1:15" ht="18" x14ac:dyDescent="0.2">
      <c r="A2" s="41"/>
      <c r="B2" s="41"/>
      <c r="C2" s="41"/>
      <c r="D2" s="41"/>
      <c r="E2" s="41"/>
      <c r="F2" s="41"/>
      <c r="G2" s="41"/>
      <c r="H2" s="179"/>
      <c r="I2" s="42"/>
      <c r="J2" s="42"/>
      <c r="K2" s="42"/>
      <c r="L2" s="36"/>
      <c r="M2" s="36"/>
      <c r="N2" s="36"/>
      <c r="O2" s="36"/>
    </row>
    <row r="3" spans="1:15" ht="15.75" customHeight="1" x14ac:dyDescent="0.2">
      <c r="A3" s="308" t="s">
        <v>23</v>
      </c>
      <c r="B3" s="308"/>
      <c r="C3" s="308"/>
      <c r="D3" s="308"/>
      <c r="E3" s="308"/>
      <c r="F3" s="308"/>
      <c r="G3" s="308"/>
      <c r="H3" s="308"/>
      <c r="I3" s="35"/>
      <c r="J3" s="35"/>
      <c r="K3" s="35"/>
      <c r="L3" s="36"/>
      <c r="M3" s="36"/>
      <c r="N3" s="36"/>
      <c r="O3" s="36"/>
    </row>
    <row r="4" spans="1:15" ht="18" x14ac:dyDescent="0.2">
      <c r="A4" s="41"/>
      <c r="B4" s="41"/>
      <c r="C4" s="41"/>
      <c r="D4" s="41"/>
      <c r="E4" s="41"/>
      <c r="F4" s="41"/>
      <c r="G4" s="41"/>
      <c r="H4" s="179"/>
      <c r="I4" s="42"/>
      <c r="J4" s="42"/>
      <c r="K4" s="42"/>
      <c r="L4" s="36"/>
      <c r="M4" s="36"/>
      <c r="N4" s="36"/>
      <c r="O4" s="36"/>
    </row>
    <row r="5" spans="1:15" ht="15.75" customHeight="1" x14ac:dyDescent="0.2">
      <c r="A5" s="308" t="s">
        <v>24</v>
      </c>
      <c r="B5" s="308"/>
      <c r="C5" s="308"/>
      <c r="D5" s="308"/>
      <c r="E5" s="308"/>
      <c r="F5" s="308"/>
      <c r="G5" s="308"/>
      <c r="H5" s="308"/>
      <c r="I5" s="35"/>
      <c r="J5" s="35"/>
      <c r="K5" s="35"/>
      <c r="L5" s="36"/>
      <c r="M5" s="36"/>
      <c r="N5" s="36"/>
      <c r="O5" s="36"/>
    </row>
    <row r="6" spans="1:15" ht="18" x14ac:dyDescent="0.2">
      <c r="A6" s="41"/>
      <c r="B6" s="41"/>
      <c r="C6" s="41"/>
      <c r="D6" s="41"/>
      <c r="E6" s="41"/>
      <c r="F6" s="41"/>
      <c r="G6" s="41"/>
      <c r="H6" s="179"/>
      <c r="I6" s="42"/>
      <c r="J6" s="42"/>
      <c r="K6" s="42"/>
      <c r="L6" s="36"/>
      <c r="M6" s="36"/>
      <c r="N6" s="36"/>
      <c r="O6" s="36"/>
    </row>
    <row r="7" spans="1:15" s="30" customFormat="1" ht="42.75" x14ac:dyDescent="0.25">
      <c r="A7" s="307" t="s">
        <v>3</v>
      </c>
      <c r="B7" s="307"/>
      <c r="C7" s="51" t="s">
        <v>606</v>
      </c>
      <c r="D7" s="51" t="s">
        <v>588</v>
      </c>
      <c r="E7" s="51" t="s">
        <v>589</v>
      </c>
      <c r="F7" s="51" t="s">
        <v>607</v>
      </c>
      <c r="G7" s="51" t="s">
        <v>260</v>
      </c>
      <c r="H7" s="159" t="s">
        <v>261</v>
      </c>
      <c r="I7" s="37"/>
      <c r="J7" s="37"/>
      <c r="K7" s="37"/>
      <c r="L7" s="37"/>
      <c r="M7" s="37"/>
      <c r="N7" s="37"/>
      <c r="O7" s="37"/>
    </row>
    <row r="8" spans="1:15" s="31" customFormat="1" x14ac:dyDescent="0.2">
      <c r="A8" s="306">
        <v>1</v>
      </c>
      <c r="B8" s="306"/>
      <c r="C8" s="52">
        <v>2</v>
      </c>
      <c r="D8" s="52">
        <v>3</v>
      </c>
      <c r="E8" s="52">
        <v>4.3333333333333304</v>
      </c>
      <c r="F8" s="52">
        <v>5.0833333333333304</v>
      </c>
      <c r="G8" s="52">
        <v>6</v>
      </c>
      <c r="H8" s="160">
        <v>7</v>
      </c>
      <c r="I8" s="39"/>
      <c r="J8" s="39"/>
      <c r="K8" s="39"/>
      <c r="L8" s="39"/>
      <c r="M8" s="38"/>
      <c r="N8" s="38"/>
      <c r="O8" s="38"/>
    </row>
    <row r="9" spans="1:15" ht="15" customHeight="1" x14ac:dyDescent="0.2">
      <c r="A9" s="126" t="s">
        <v>27</v>
      </c>
      <c r="B9" s="126" t="s">
        <v>26</v>
      </c>
      <c r="C9" s="129" t="s">
        <v>28</v>
      </c>
      <c r="D9" s="129" t="s">
        <v>28</v>
      </c>
      <c r="E9" s="129" t="s">
        <v>28</v>
      </c>
      <c r="F9" s="129" t="s">
        <v>28</v>
      </c>
      <c r="G9" s="129" t="s">
        <v>26</v>
      </c>
      <c r="H9" s="129" t="s">
        <v>26</v>
      </c>
      <c r="I9" s="144"/>
      <c r="J9" s="144"/>
      <c r="K9" s="144"/>
      <c r="L9" s="144"/>
      <c r="M9" s="165"/>
      <c r="N9" s="165"/>
      <c r="O9" s="165"/>
    </row>
    <row r="10" spans="1:15" s="31" customFormat="1" x14ac:dyDescent="0.2">
      <c r="A10" s="201"/>
      <c r="B10" s="203" t="s">
        <v>25</v>
      </c>
      <c r="C10" s="194">
        <v>56992798.100000001</v>
      </c>
      <c r="D10" s="204">
        <v>57349319</v>
      </c>
      <c r="E10" s="248">
        <v>62957078</v>
      </c>
      <c r="F10" s="194">
        <v>60091999.920000002</v>
      </c>
      <c r="G10" s="194">
        <f>+F10/C10*100</f>
        <v>105.43788324721682</v>
      </c>
      <c r="H10" s="194">
        <f>+F10/E10*100</f>
        <v>95.449156518985845</v>
      </c>
      <c r="I10" s="40"/>
      <c r="J10" s="40"/>
      <c r="K10" s="40"/>
      <c r="L10" s="40"/>
      <c r="M10" s="43"/>
      <c r="N10" s="43"/>
      <c r="O10" s="43"/>
    </row>
    <row r="11" spans="1:15" x14ac:dyDescent="0.2">
      <c r="A11" s="195" t="s">
        <v>30</v>
      </c>
      <c r="B11" s="196" t="s">
        <v>31</v>
      </c>
      <c r="C11" s="197">
        <v>56988784.390000001</v>
      </c>
      <c r="D11" s="198">
        <v>57349319</v>
      </c>
      <c r="E11" s="198">
        <v>62957078</v>
      </c>
      <c r="F11" s="197">
        <v>60091999.920000002</v>
      </c>
      <c r="G11" s="199">
        <f>+F11/C11*100</f>
        <v>105.4453092186759</v>
      </c>
      <c r="H11" s="199">
        <f>+F11/E11*100</f>
        <v>95.449156518985845</v>
      </c>
      <c r="I11" s="166"/>
      <c r="J11" s="166"/>
      <c r="K11" s="166"/>
      <c r="L11" s="166"/>
      <c r="M11" s="166"/>
      <c r="N11" s="166"/>
      <c r="O11" s="166"/>
    </row>
    <row r="12" spans="1:15" x14ac:dyDescent="0.2">
      <c r="A12" s="183" t="s">
        <v>33</v>
      </c>
      <c r="B12" s="184" t="s">
        <v>34</v>
      </c>
      <c r="C12" s="180">
        <v>4617390.68</v>
      </c>
      <c r="D12" s="158">
        <v>1314827</v>
      </c>
      <c r="E12" s="158">
        <v>1861202</v>
      </c>
      <c r="F12" s="180">
        <v>2121001.13</v>
      </c>
      <c r="G12" s="180">
        <f>+F12/C12*100</f>
        <v>45.935058932461828</v>
      </c>
      <c r="H12" s="180">
        <f>+F12/E12*100</f>
        <v>113.95867455547544</v>
      </c>
      <c r="I12" s="169"/>
      <c r="J12" s="169"/>
      <c r="K12" s="169"/>
      <c r="L12" s="169"/>
      <c r="M12" s="169"/>
      <c r="N12" s="169"/>
      <c r="O12" s="169"/>
    </row>
    <row r="13" spans="1:15" x14ac:dyDescent="0.2">
      <c r="A13" s="181" t="s">
        <v>262</v>
      </c>
      <c r="B13" s="182" t="s">
        <v>263</v>
      </c>
      <c r="C13" s="180">
        <v>7605.47</v>
      </c>
      <c r="D13" s="178"/>
      <c r="E13" s="178"/>
      <c r="F13" s="180">
        <v>14415.87</v>
      </c>
      <c r="G13" s="180">
        <f t="shared" ref="G13:G72" si="0">+F13/C13*100</f>
        <v>189.54607670531865</v>
      </c>
      <c r="H13" s="180"/>
      <c r="I13" s="169"/>
      <c r="J13" s="169"/>
      <c r="K13" s="169"/>
      <c r="L13" s="169"/>
      <c r="M13" s="169"/>
      <c r="N13" s="169"/>
      <c r="O13" s="169"/>
    </row>
    <row r="14" spans="1:15" x14ac:dyDescent="0.2">
      <c r="A14" s="50" t="s">
        <v>264</v>
      </c>
      <c r="B14" s="48" t="s">
        <v>265</v>
      </c>
      <c r="C14" s="44">
        <v>7605.47</v>
      </c>
      <c r="D14" s="177"/>
      <c r="E14" s="177"/>
      <c r="F14" s="44">
        <v>14415.87</v>
      </c>
      <c r="G14" s="176">
        <f t="shared" si="0"/>
        <v>189.54607670531865</v>
      </c>
      <c r="H14" s="180"/>
      <c r="I14" s="46"/>
      <c r="J14" s="46"/>
      <c r="K14" s="46"/>
      <c r="L14" s="46"/>
      <c r="M14" s="47"/>
      <c r="N14" s="47"/>
      <c r="O14" s="47"/>
    </row>
    <row r="15" spans="1:15" x14ac:dyDescent="0.2">
      <c r="A15" s="181" t="s">
        <v>35</v>
      </c>
      <c r="B15" s="182" t="s">
        <v>36</v>
      </c>
      <c r="C15" s="180">
        <v>2827954.72</v>
      </c>
      <c r="D15" s="178"/>
      <c r="E15" s="178"/>
      <c r="F15" s="180">
        <v>549774.15</v>
      </c>
      <c r="G15" s="180">
        <f t="shared" si="0"/>
        <v>19.440698470589375</v>
      </c>
      <c r="H15" s="180"/>
      <c r="I15" s="169"/>
      <c r="J15" s="169"/>
      <c r="K15" s="169"/>
      <c r="L15" s="169"/>
      <c r="M15" s="169"/>
      <c r="N15" s="169"/>
      <c r="O15" s="169"/>
    </row>
    <row r="16" spans="1:15" x14ac:dyDescent="0.2">
      <c r="A16" s="50" t="s">
        <v>266</v>
      </c>
      <c r="B16" s="48" t="s">
        <v>267</v>
      </c>
      <c r="C16" s="44">
        <v>5557.05</v>
      </c>
      <c r="D16" s="177"/>
      <c r="E16" s="177"/>
      <c r="F16" s="44">
        <v>0</v>
      </c>
      <c r="G16" s="176">
        <f t="shared" si="0"/>
        <v>0</v>
      </c>
      <c r="H16" s="180"/>
      <c r="I16" s="46"/>
      <c r="J16" s="46"/>
      <c r="K16" s="46"/>
      <c r="L16" s="46"/>
      <c r="M16" s="47"/>
      <c r="N16" s="47"/>
      <c r="O16" s="47"/>
    </row>
    <row r="17" spans="1:15" x14ac:dyDescent="0.2">
      <c r="A17" s="50" t="s">
        <v>268</v>
      </c>
      <c r="B17" s="48" t="s">
        <v>269</v>
      </c>
      <c r="C17" s="44">
        <v>0</v>
      </c>
      <c r="D17" s="177"/>
      <c r="E17" s="177"/>
      <c r="F17" s="49">
        <v>0</v>
      </c>
      <c r="G17" s="175" t="e">
        <f t="shared" si="0"/>
        <v>#DIV/0!</v>
      </c>
      <c r="H17" s="180"/>
      <c r="I17" s="46"/>
      <c r="J17" s="46"/>
      <c r="K17" s="46"/>
      <c r="L17" s="46"/>
      <c r="M17" s="47"/>
      <c r="N17" s="47"/>
      <c r="O17" s="47"/>
    </row>
    <row r="18" spans="1:15" x14ac:dyDescent="0.2">
      <c r="A18" s="50" t="s">
        <v>37</v>
      </c>
      <c r="B18" s="48" t="s">
        <v>38</v>
      </c>
      <c r="C18" s="44">
        <v>2822397.67</v>
      </c>
      <c r="D18" s="177"/>
      <c r="E18" s="177"/>
      <c r="F18" s="44">
        <v>549774.15</v>
      </c>
      <c r="G18" s="176">
        <f t="shared" si="0"/>
        <v>19.478975476903653</v>
      </c>
      <c r="H18" s="180"/>
      <c r="I18" s="46"/>
      <c r="J18" s="46"/>
      <c r="K18" s="46"/>
      <c r="L18" s="46"/>
      <c r="M18" s="47"/>
      <c r="N18" s="47"/>
      <c r="O18" s="47"/>
    </row>
    <row r="19" spans="1:15" x14ac:dyDescent="0.2">
      <c r="A19" s="50" t="s">
        <v>39</v>
      </c>
      <c r="B19" s="48" t="s">
        <v>40</v>
      </c>
      <c r="C19" s="44">
        <v>0</v>
      </c>
      <c r="D19" s="177"/>
      <c r="E19" s="177"/>
      <c r="F19" s="44">
        <v>0</v>
      </c>
      <c r="G19" s="176" t="e">
        <f t="shared" si="0"/>
        <v>#DIV/0!</v>
      </c>
      <c r="H19" s="180"/>
      <c r="I19" s="46"/>
      <c r="J19" s="46"/>
      <c r="K19" s="46"/>
      <c r="L19" s="46"/>
      <c r="M19" s="47"/>
      <c r="N19" s="47"/>
      <c r="O19" s="47"/>
    </row>
    <row r="20" spans="1:15" x14ac:dyDescent="0.2">
      <c r="A20" s="181" t="s">
        <v>270</v>
      </c>
      <c r="B20" s="182" t="s">
        <v>271</v>
      </c>
      <c r="C20" s="180">
        <v>0</v>
      </c>
      <c r="D20" s="178"/>
      <c r="E20" s="178"/>
      <c r="F20" s="180">
        <v>0</v>
      </c>
      <c r="G20" s="180" t="e">
        <f t="shared" si="0"/>
        <v>#DIV/0!</v>
      </c>
      <c r="H20" s="180"/>
      <c r="I20" s="169"/>
      <c r="J20" s="169"/>
      <c r="K20" s="169"/>
      <c r="L20" s="169"/>
      <c r="M20" s="169"/>
      <c r="N20" s="169"/>
      <c r="O20" s="169"/>
    </row>
    <row r="21" spans="1:15" x14ac:dyDescent="0.2">
      <c r="A21" s="50" t="s">
        <v>272</v>
      </c>
      <c r="B21" s="48" t="s">
        <v>273</v>
      </c>
      <c r="C21" s="44">
        <v>0</v>
      </c>
      <c r="D21" s="177"/>
      <c r="E21" s="177"/>
      <c r="F21" s="44">
        <v>0</v>
      </c>
      <c r="G21" s="176" t="e">
        <f t="shared" si="0"/>
        <v>#DIV/0!</v>
      </c>
      <c r="H21" s="180"/>
      <c r="I21" s="46"/>
      <c r="J21" s="46"/>
      <c r="K21" s="46"/>
      <c r="L21" s="46"/>
      <c r="M21" s="47"/>
      <c r="N21" s="47"/>
      <c r="O21" s="47"/>
    </row>
    <row r="22" spans="1:15" x14ac:dyDescent="0.2">
      <c r="A22" s="50" t="s">
        <v>274</v>
      </c>
      <c r="B22" s="48" t="s">
        <v>275</v>
      </c>
      <c r="C22" s="44">
        <v>0</v>
      </c>
      <c r="D22" s="177"/>
      <c r="E22" s="177"/>
      <c r="F22" s="49">
        <v>0</v>
      </c>
      <c r="G22" s="175" t="e">
        <f t="shared" si="0"/>
        <v>#DIV/0!</v>
      </c>
      <c r="H22" s="180"/>
      <c r="I22" s="46"/>
      <c r="J22" s="46"/>
      <c r="K22" s="46"/>
      <c r="L22" s="46"/>
      <c r="M22" s="47"/>
      <c r="N22" s="47"/>
      <c r="O22" s="47"/>
    </row>
    <row r="23" spans="1:15" x14ac:dyDescent="0.2">
      <c r="A23" s="181" t="s">
        <v>276</v>
      </c>
      <c r="B23" s="182" t="s">
        <v>277</v>
      </c>
      <c r="C23" s="180">
        <v>700</v>
      </c>
      <c r="D23" s="178"/>
      <c r="E23" s="178"/>
      <c r="F23" s="180">
        <v>16791.27</v>
      </c>
      <c r="G23" s="180">
        <f t="shared" si="0"/>
        <v>2398.7528571428575</v>
      </c>
      <c r="H23" s="180"/>
      <c r="I23" s="169"/>
      <c r="J23" s="169"/>
      <c r="K23" s="169"/>
      <c r="L23" s="169"/>
      <c r="M23" s="169"/>
      <c r="N23" s="169"/>
      <c r="O23" s="169"/>
    </row>
    <row r="24" spans="1:15" ht="25.5" x14ac:dyDescent="0.2">
      <c r="A24" s="50" t="s">
        <v>278</v>
      </c>
      <c r="B24" s="48" t="s">
        <v>279</v>
      </c>
      <c r="C24" s="44">
        <v>700</v>
      </c>
      <c r="D24" s="177"/>
      <c r="E24" s="177"/>
      <c r="F24" s="44">
        <v>16791.27</v>
      </c>
      <c r="G24" s="176">
        <f t="shared" si="0"/>
        <v>2398.7528571428575</v>
      </c>
      <c r="H24" s="180"/>
      <c r="I24" s="46"/>
      <c r="J24" s="46"/>
      <c r="K24" s="46"/>
      <c r="L24" s="46"/>
      <c r="M24" s="47"/>
      <c r="N24" s="47"/>
      <c r="O24" s="47"/>
    </row>
    <row r="25" spans="1:15" ht="25.5" x14ac:dyDescent="0.2">
      <c r="A25" s="50" t="s">
        <v>280</v>
      </c>
      <c r="B25" s="48" t="s">
        <v>281</v>
      </c>
      <c r="C25" s="44">
        <v>0</v>
      </c>
      <c r="D25" s="177"/>
      <c r="E25" s="177"/>
      <c r="F25" s="44">
        <v>0</v>
      </c>
      <c r="G25" s="176" t="e">
        <f t="shared" si="0"/>
        <v>#DIV/0!</v>
      </c>
      <c r="H25" s="180"/>
      <c r="I25" s="46"/>
      <c r="J25" s="46"/>
      <c r="K25" s="46"/>
      <c r="L25" s="46"/>
      <c r="M25" s="47"/>
      <c r="N25" s="47"/>
      <c r="O25" s="47"/>
    </row>
    <row r="26" spans="1:15" x14ac:dyDescent="0.2">
      <c r="A26" s="181" t="s">
        <v>282</v>
      </c>
      <c r="B26" s="182" t="s">
        <v>283</v>
      </c>
      <c r="C26" s="180">
        <v>0</v>
      </c>
      <c r="D26" s="178"/>
      <c r="E26" s="178"/>
      <c r="F26" s="180">
        <v>0</v>
      </c>
      <c r="G26" s="180" t="e">
        <f t="shared" si="0"/>
        <v>#DIV/0!</v>
      </c>
      <c r="H26" s="180"/>
      <c r="I26" s="169"/>
      <c r="J26" s="169"/>
      <c r="K26" s="169"/>
      <c r="L26" s="169"/>
      <c r="M26" s="169"/>
      <c r="N26" s="169"/>
      <c r="O26" s="169"/>
    </row>
    <row r="27" spans="1:15" x14ac:dyDescent="0.2">
      <c r="A27" s="50" t="s">
        <v>284</v>
      </c>
      <c r="B27" s="48" t="s">
        <v>285</v>
      </c>
      <c r="C27" s="44">
        <v>0</v>
      </c>
      <c r="D27" s="177"/>
      <c r="E27" s="177"/>
      <c r="F27" s="44">
        <v>0</v>
      </c>
      <c r="G27" s="176" t="e">
        <f t="shared" si="0"/>
        <v>#DIV/0!</v>
      </c>
      <c r="H27" s="180"/>
      <c r="I27" s="46"/>
      <c r="J27" s="46"/>
      <c r="K27" s="46"/>
      <c r="L27" s="46"/>
      <c r="M27" s="47"/>
      <c r="N27" s="47"/>
      <c r="O27" s="47"/>
    </row>
    <row r="28" spans="1:15" ht="25.5" x14ac:dyDescent="0.2">
      <c r="A28" s="50" t="s">
        <v>286</v>
      </c>
      <c r="B28" s="48" t="s">
        <v>287</v>
      </c>
      <c r="C28" s="49">
        <v>0</v>
      </c>
      <c r="D28" s="177"/>
      <c r="E28" s="177"/>
      <c r="F28" s="44">
        <v>0</v>
      </c>
      <c r="G28" s="176" t="e">
        <f t="shared" si="0"/>
        <v>#DIV/0!</v>
      </c>
      <c r="H28" s="180"/>
      <c r="I28" s="46"/>
      <c r="J28" s="46"/>
      <c r="K28" s="46"/>
      <c r="L28" s="46"/>
      <c r="M28" s="47"/>
      <c r="N28" s="47"/>
      <c r="O28" s="47"/>
    </row>
    <row r="29" spans="1:15" x14ac:dyDescent="0.2">
      <c r="A29" s="181" t="s">
        <v>288</v>
      </c>
      <c r="B29" s="182" t="s">
        <v>196</v>
      </c>
      <c r="C29" s="180">
        <v>1781130.49</v>
      </c>
      <c r="D29" s="178"/>
      <c r="E29" s="178"/>
      <c r="F29" s="180">
        <v>1540019.8399999999</v>
      </c>
      <c r="G29" s="180">
        <f t="shared" si="0"/>
        <v>86.463055270026828</v>
      </c>
      <c r="H29" s="180"/>
      <c r="I29" s="169"/>
      <c r="J29" s="169"/>
      <c r="K29" s="169"/>
      <c r="L29" s="169"/>
      <c r="M29" s="169"/>
      <c r="N29" s="169"/>
      <c r="O29" s="169"/>
    </row>
    <row r="30" spans="1:15" x14ac:dyDescent="0.2">
      <c r="A30" s="50" t="s">
        <v>289</v>
      </c>
      <c r="B30" s="48" t="s">
        <v>198</v>
      </c>
      <c r="C30" s="44">
        <v>1308962.21</v>
      </c>
      <c r="D30" s="178"/>
      <c r="E30" s="178"/>
      <c r="F30" s="44">
        <v>1195524.42</v>
      </c>
      <c r="G30" s="176">
        <f t="shared" si="0"/>
        <v>91.333761270311996</v>
      </c>
      <c r="H30" s="180"/>
      <c r="I30" s="47"/>
      <c r="J30" s="47"/>
      <c r="K30" s="47"/>
      <c r="L30" s="47"/>
      <c r="M30" s="47"/>
      <c r="N30" s="47"/>
      <c r="O30" s="47"/>
    </row>
    <row r="31" spans="1:15" x14ac:dyDescent="0.2">
      <c r="A31" s="50" t="s">
        <v>290</v>
      </c>
      <c r="B31" s="48" t="s">
        <v>200</v>
      </c>
      <c r="C31" s="44">
        <v>0</v>
      </c>
      <c r="D31" s="178"/>
      <c r="E31" s="178"/>
      <c r="F31" s="44">
        <v>0</v>
      </c>
      <c r="G31" s="176" t="e">
        <f t="shared" si="0"/>
        <v>#DIV/0!</v>
      </c>
      <c r="H31" s="180"/>
      <c r="I31" s="47"/>
      <c r="J31" s="47"/>
      <c r="K31" s="47"/>
      <c r="L31" s="47"/>
      <c r="M31" s="47"/>
      <c r="N31" s="47"/>
      <c r="O31" s="47"/>
    </row>
    <row r="32" spans="1:15" ht="25.5" x14ac:dyDescent="0.2">
      <c r="A32" s="50" t="s">
        <v>291</v>
      </c>
      <c r="B32" s="48" t="s">
        <v>292</v>
      </c>
      <c r="C32" s="44">
        <v>472168.28</v>
      </c>
      <c r="D32" s="178"/>
      <c r="E32" s="178"/>
      <c r="F32" s="44">
        <v>344495.42</v>
      </c>
      <c r="G32" s="176">
        <f t="shared" si="0"/>
        <v>72.960305592743325</v>
      </c>
      <c r="H32" s="180"/>
      <c r="I32" s="47"/>
      <c r="J32" s="47"/>
      <c r="K32" s="47"/>
      <c r="L32" s="47"/>
      <c r="M32" s="47"/>
      <c r="N32" s="47"/>
      <c r="O32" s="47"/>
    </row>
    <row r="33" spans="1:15" ht="25.5" x14ac:dyDescent="0.2">
      <c r="A33" s="50" t="s">
        <v>293</v>
      </c>
      <c r="B33" s="48" t="s">
        <v>202</v>
      </c>
      <c r="C33" s="44">
        <v>0</v>
      </c>
      <c r="D33" s="178"/>
      <c r="E33" s="178"/>
      <c r="F33" s="44">
        <v>0</v>
      </c>
      <c r="G33" s="176" t="e">
        <f t="shared" si="0"/>
        <v>#DIV/0!</v>
      </c>
      <c r="H33" s="180"/>
      <c r="I33" s="47"/>
      <c r="J33" s="47"/>
      <c r="K33" s="47"/>
      <c r="L33" s="47"/>
      <c r="M33" s="47"/>
      <c r="N33" s="47"/>
      <c r="O33" s="47"/>
    </row>
    <row r="34" spans="1:15" x14ac:dyDescent="0.2">
      <c r="A34" s="183" t="s">
        <v>41</v>
      </c>
      <c r="B34" s="184" t="s">
        <v>42</v>
      </c>
      <c r="C34" s="180">
        <v>8305.01</v>
      </c>
      <c r="D34" s="158">
        <v>0</v>
      </c>
      <c r="E34" s="158">
        <v>2605</v>
      </c>
      <c r="F34" s="180">
        <v>3467.89</v>
      </c>
      <c r="G34" s="180">
        <f>+F34/C34*100</f>
        <v>41.756602340033304</v>
      </c>
      <c r="H34" s="180">
        <f>+F34/E34*100</f>
        <v>133.12437619961614</v>
      </c>
      <c r="I34" s="169"/>
      <c r="J34" s="169"/>
      <c r="K34" s="169"/>
      <c r="L34" s="169"/>
      <c r="M34" s="169"/>
      <c r="N34" s="169"/>
      <c r="O34" s="169"/>
    </row>
    <row r="35" spans="1:15" x14ac:dyDescent="0.2">
      <c r="A35" s="181" t="s">
        <v>43</v>
      </c>
      <c r="B35" s="182" t="s">
        <v>44</v>
      </c>
      <c r="C35" s="180">
        <v>8305.01</v>
      </c>
      <c r="D35" s="178"/>
      <c r="E35" s="178"/>
      <c r="F35" s="180"/>
      <c r="G35" s="180">
        <f t="shared" si="0"/>
        <v>0</v>
      </c>
      <c r="H35" s="180"/>
      <c r="I35" s="169"/>
      <c r="J35" s="169"/>
      <c r="K35" s="169"/>
      <c r="L35" s="169"/>
      <c r="M35" s="169"/>
      <c r="N35" s="169"/>
      <c r="O35" s="169"/>
    </row>
    <row r="36" spans="1:15" x14ac:dyDescent="0.2">
      <c r="A36" s="50" t="s">
        <v>294</v>
      </c>
      <c r="B36" s="48" t="s">
        <v>295</v>
      </c>
      <c r="C36" s="44">
        <v>6792.26</v>
      </c>
      <c r="D36" s="178"/>
      <c r="E36" s="178"/>
      <c r="F36" s="44">
        <v>1770.87</v>
      </c>
      <c r="G36" s="176">
        <f t="shared" si="0"/>
        <v>26.071881818422732</v>
      </c>
      <c r="H36" s="180"/>
      <c r="I36" s="47"/>
      <c r="J36" s="47"/>
      <c r="K36" s="47"/>
      <c r="L36" s="47"/>
      <c r="M36" s="47"/>
      <c r="N36" s="47"/>
      <c r="O36" s="47"/>
    </row>
    <row r="37" spans="1:15" x14ac:dyDescent="0.2">
      <c r="A37" s="50" t="s">
        <v>296</v>
      </c>
      <c r="B37" s="48" t="s">
        <v>297</v>
      </c>
      <c r="C37" s="44">
        <v>0</v>
      </c>
      <c r="D37" s="178"/>
      <c r="E37" s="178"/>
      <c r="F37" s="44"/>
      <c r="G37" s="176" t="e">
        <f t="shared" si="0"/>
        <v>#DIV/0!</v>
      </c>
      <c r="H37" s="180"/>
      <c r="I37" s="47"/>
      <c r="J37" s="47"/>
      <c r="K37" s="47"/>
      <c r="L37" s="47"/>
      <c r="M37" s="47"/>
      <c r="N37" s="47"/>
      <c r="O37" s="47"/>
    </row>
    <row r="38" spans="1:15" ht="25.5" x14ac:dyDescent="0.2">
      <c r="A38" s="50" t="s">
        <v>298</v>
      </c>
      <c r="B38" s="48" t="s">
        <v>299</v>
      </c>
      <c r="C38" s="44">
        <v>49.75</v>
      </c>
      <c r="D38" s="178"/>
      <c r="E38" s="178"/>
      <c r="F38" s="44">
        <v>234.02</v>
      </c>
      <c r="G38" s="176">
        <f t="shared" si="0"/>
        <v>470.391959798995</v>
      </c>
      <c r="H38" s="180"/>
      <c r="I38" s="47"/>
      <c r="J38" s="47"/>
      <c r="K38" s="47"/>
      <c r="L38" s="47"/>
      <c r="M38" s="47"/>
      <c r="N38" s="47"/>
      <c r="O38" s="47"/>
    </row>
    <row r="39" spans="1:15" x14ac:dyDescent="0.2">
      <c r="A39" s="50" t="s">
        <v>300</v>
      </c>
      <c r="B39" s="48" t="s">
        <v>301</v>
      </c>
      <c r="C39" s="44">
        <v>1463</v>
      </c>
      <c r="D39" s="178"/>
      <c r="E39" s="178"/>
      <c r="F39" s="44">
        <v>1463</v>
      </c>
      <c r="G39" s="176">
        <f t="shared" si="0"/>
        <v>100</v>
      </c>
      <c r="H39" s="180"/>
      <c r="I39" s="47"/>
      <c r="J39" s="47"/>
      <c r="K39" s="47"/>
      <c r="L39" s="47"/>
      <c r="M39" s="47"/>
      <c r="N39" s="47"/>
      <c r="O39" s="47"/>
    </row>
    <row r="40" spans="1:15" ht="25.5" x14ac:dyDescent="0.2">
      <c r="A40" s="50" t="s">
        <v>45</v>
      </c>
      <c r="B40" s="48" t="s">
        <v>46</v>
      </c>
      <c r="C40" s="44">
        <v>0</v>
      </c>
      <c r="D40" s="178"/>
      <c r="E40" s="178"/>
      <c r="F40" s="44"/>
      <c r="G40" s="176" t="e">
        <f t="shared" si="0"/>
        <v>#DIV/0!</v>
      </c>
      <c r="H40" s="180"/>
      <c r="I40" s="47"/>
      <c r="J40" s="47"/>
      <c r="K40" s="47"/>
      <c r="L40" s="47"/>
      <c r="M40" s="47"/>
      <c r="N40" s="47"/>
      <c r="O40" s="47"/>
    </row>
    <row r="41" spans="1:15" x14ac:dyDescent="0.2">
      <c r="A41" s="50" t="s">
        <v>302</v>
      </c>
      <c r="B41" s="48" t="s">
        <v>303</v>
      </c>
      <c r="C41" s="44">
        <v>0</v>
      </c>
      <c r="D41" s="178"/>
      <c r="E41" s="178"/>
      <c r="F41" s="44"/>
      <c r="G41" s="176" t="e">
        <f t="shared" si="0"/>
        <v>#DIV/0!</v>
      </c>
      <c r="H41" s="180"/>
      <c r="I41" s="47"/>
      <c r="J41" s="47"/>
      <c r="K41" s="47"/>
      <c r="L41" s="47"/>
      <c r="M41" s="47"/>
      <c r="N41" s="47"/>
      <c r="O41" s="47"/>
    </row>
    <row r="42" spans="1:15" x14ac:dyDescent="0.2">
      <c r="A42" s="181" t="s">
        <v>304</v>
      </c>
      <c r="B42" s="182" t="s">
        <v>305</v>
      </c>
      <c r="C42" s="180">
        <v>0</v>
      </c>
      <c r="D42" s="178"/>
      <c r="E42" s="178"/>
      <c r="F42" s="180"/>
      <c r="G42" s="180" t="e">
        <f t="shared" si="0"/>
        <v>#DIV/0!</v>
      </c>
      <c r="H42" s="180"/>
      <c r="I42" s="169"/>
      <c r="J42" s="169"/>
      <c r="K42" s="169"/>
      <c r="L42" s="169"/>
      <c r="M42" s="169"/>
      <c r="N42" s="169"/>
      <c r="O42" s="169"/>
    </row>
    <row r="43" spans="1:15" x14ac:dyDescent="0.2">
      <c r="A43" s="50" t="s">
        <v>306</v>
      </c>
      <c r="B43" s="48" t="s">
        <v>307</v>
      </c>
      <c r="C43" s="44">
        <v>0</v>
      </c>
      <c r="D43" s="178"/>
      <c r="E43" s="178"/>
      <c r="F43" s="44"/>
      <c r="G43" s="176" t="e">
        <f t="shared" si="0"/>
        <v>#DIV/0!</v>
      </c>
      <c r="H43" s="180"/>
      <c r="I43" s="47"/>
      <c r="J43" s="47"/>
      <c r="K43" s="47"/>
      <c r="L43" s="47"/>
      <c r="M43" s="47"/>
      <c r="N43" s="47"/>
      <c r="O43" s="47"/>
    </row>
    <row r="44" spans="1:15" x14ac:dyDescent="0.2">
      <c r="A44" s="50" t="s">
        <v>308</v>
      </c>
      <c r="B44" s="48" t="s">
        <v>309</v>
      </c>
      <c r="C44" s="44">
        <v>0</v>
      </c>
      <c r="D44" s="178"/>
      <c r="E44" s="178"/>
      <c r="F44" s="44"/>
      <c r="G44" s="176" t="e">
        <f t="shared" si="0"/>
        <v>#DIV/0!</v>
      </c>
      <c r="H44" s="180"/>
      <c r="I44" s="47"/>
      <c r="J44" s="47"/>
      <c r="K44" s="47"/>
      <c r="L44" s="47"/>
      <c r="M44" s="47"/>
      <c r="N44" s="47"/>
      <c r="O44" s="47"/>
    </row>
    <row r="45" spans="1:15" ht="25.5" x14ac:dyDescent="0.2">
      <c r="A45" s="183" t="s">
        <v>47</v>
      </c>
      <c r="B45" s="184" t="s">
        <v>48</v>
      </c>
      <c r="C45" s="180">
        <v>4037647.66</v>
      </c>
      <c r="D45" s="158">
        <v>4000000</v>
      </c>
      <c r="E45" s="158">
        <v>4000000</v>
      </c>
      <c r="F45" s="180">
        <v>6261510.0099999998</v>
      </c>
      <c r="G45" s="180">
        <f>+F45/C45*100</f>
        <v>155.07816771709096</v>
      </c>
      <c r="H45" s="180">
        <f>+F45/E45*100</f>
        <v>156.53775024999999</v>
      </c>
      <c r="I45" s="169"/>
      <c r="J45" s="169"/>
      <c r="K45" s="169"/>
      <c r="L45" s="169"/>
      <c r="M45" s="169"/>
      <c r="N45" s="169"/>
      <c r="O45" s="169"/>
    </row>
    <row r="46" spans="1:15" x14ac:dyDescent="0.2">
      <c r="A46" s="181" t="s">
        <v>310</v>
      </c>
      <c r="B46" s="182" t="s">
        <v>311</v>
      </c>
      <c r="C46" s="180">
        <v>0</v>
      </c>
      <c r="D46" s="178"/>
      <c r="E46" s="178"/>
      <c r="F46" s="180"/>
      <c r="G46" s="180" t="e">
        <f t="shared" si="0"/>
        <v>#DIV/0!</v>
      </c>
      <c r="H46" s="180"/>
      <c r="I46" s="169"/>
      <c r="J46" s="169"/>
      <c r="K46" s="169"/>
      <c r="L46" s="169"/>
      <c r="M46" s="169"/>
      <c r="N46" s="169"/>
      <c r="O46" s="169"/>
    </row>
    <row r="47" spans="1:15" x14ac:dyDescent="0.2">
      <c r="A47" s="50" t="s">
        <v>312</v>
      </c>
      <c r="B47" s="48" t="s">
        <v>313</v>
      </c>
      <c r="C47" s="44">
        <v>0</v>
      </c>
      <c r="D47" s="178"/>
      <c r="E47" s="178"/>
      <c r="F47" s="44"/>
      <c r="G47" s="176" t="e">
        <f t="shared" si="0"/>
        <v>#DIV/0!</v>
      </c>
      <c r="H47" s="180"/>
      <c r="I47" s="47"/>
      <c r="J47" s="47"/>
      <c r="K47" s="47"/>
      <c r="L47" s="47"/>
      <c r="M47" s="47"/>
      <c r="N47" s="47"/>
      <c r="O47" s="47"/>
    </row>
    <row r="48" spans="1:15" x14ac:dyDescent="0.2">
      <c r="A48" s="181" t="s">
        <v>49</v>
      </c>
      <c r="B48" s="182" t="s">
        <v>50</v>
      </c>
      <c r="C48" s="180">
        <v>4037647.66</v>
      </c>
      <c r="D48" s="178"/>
      <c r="E48" s="178"/>
      <c r="F48" s="180"/>
      <c r="G48" s="180">
        <f t="shared" si="0"/>
        <v>0</v>
      </c>
      <c r="H48" s="180"/>
      <c r="I48" s="169"/>
      <c r="J48" s="169"/>
      <c r="K48" s="169"/>
      <c r="L48" s="169"/>
      <c r="M48" s="169"/>
      <c r="N48" s="169"/>
      <c r="O48" s="169"/>
    </row>
    <row r="49" spans="1:15" x14ac:dyDescent="0.2">
      <c r="A49" s="50" t="s">
        <v>314</v>
      </c>
      <c r="B49" s="48" t="s">
        <v>315</v>
      </c>
      <c r="C49" s="44">
        <v>0</v>
      </c>
      <c r="D49" s="178"/>
      <c r="E49" s="178"/>
      <c r="F49" s="44"/>
      <c r="G49" s="176" t="e">
        <f t="shared" si="0"/>
        <v>#DIV/0!</v>
      </c>
      <c r="H49" s="180"/>
      <c r="I49" s="47"/>
      <c r="J49" s="47"/>
      <c r="K49" s="47"/>
      <c r="L49" s="47"/>
      <c r="M49" s="47"/>
      <c r="N49" s="47"/>
      <c r="O49" s="47"/>
    </row>
    <row r="50" spans="1:15" x14ac:dyDescent="0.2">
      <c r="A50" s="50" t="s">
        <v>51</v>
      </c>
      <c r="B50" s="48" t="s">
        <v>52</v>
      </c>
      <c r="C50" s="44">
        <v>4037647.66</v>
      </c>
      <c r="D50" s="178"/>
      <c r="E50" s="178"/>
      <c r="F50" s="44">
        <v>6261510.0099999998</v>
      </c>
      <c r="G50" s="176">
        <f t="shared" si="0"/>
        <v>155.07816771709096</v>
      </c>
      <c r="H50" s="180"/>
      <c r="I50" s="47"/>
      <c r="J50" s="47"/>
      <c r="K50" s="47"/>
      <c r="L50" s="47"/>
      <c r="M50" s="47"/>
      <c r="N50" s="47"/>
      <c r="O50" s="47"/>
    </row>
    <row r="51" spans="1:15" ht="25.5" x14ac:dyDescent="0.2">
      <c r="A51" s="183" t="s">
        <v>316</v>
      </c>
      <c r="B51" s="184" t="s">
        <v>317</v>
      </c>
      <c r="C51" s="180">
        <v>4252687.09</v>
      </c>
      <c r="D51" s="158">
        <v>3017000</v>
      </c>
      <c r="E51" s="158">
        <v>3017803</v>
      </c>
      <c r="F51" s="180">
        <v>3852417</v>
      </c>
      <c r="G51" s="180">
        <f>+F51/C51*100</f>
        <v>90.587831139958155</v>
      </c>
      <c r="H51" s="180">
        <f>+F51/E51*100</f>
        <v>127.65634469844454</v>
      </c>
      <c r="I51" s="169"/>
      <c r="J51" s="169"/>
      <c r="K51" s="169"/>
      <c r="L51" s="169"/>
      <c r="M51" s="169"/>
      <c r="N51" s="169"/>
      <c r="O51" s="169"/>
    </row>
    <row r="52" spans="1:15" x14ac:dyDescent="0.2">
      <c r="A52" s="181" t="s">
        <v>318</v>
      </c>
      <c r="B52" s="182" t="s">
        <v>319</v>
      </c>
      <c r="C52" s="180">
        <v>3944396.24</v>
      </c>
      <c r="D52" s="178"/>
      <c r="E52" s="178"/>
      <c r="F52" s="180">
        <v>3642338.1</v>
      </c>
      <c r="G52" s="180">
        <f t="shared" si="0"/>
        <v>92.342094413922268</v>
      </c>
      <c r="H52" s="180"/>
      <c r="I52" s="169"/>
      <c r="J52" s="169"/>
      <c r="K52" s="169"/>
      <c r="L52" s="169"/>
      <c r="M52" s="169"/>
      <c r="N52" s="169"/>
      <c r="O52" s="169"/>
    </row>
    <row r="53" spans="1:15" x14ac:dyDescent="0.2">
      <c r="A53" s="50" t="s">
        <v>320</v>
      </c>
      <c r="B53" s="48" t="s">
        <v>321</v>
      </c>
      <c r="C53" s="44">
        <v>1934.11</v>
      </c>
      <c r="D53" s="178"/>
      <c r="E53" s="178"/>
      <c r="F53" s="44">
        <v>802.66</v>
      </c>
      <c r="G53" s="176">
        <f t="shared" si="0"/>
        <v>41.500224909648367</v>
      </c>
      <c r="H53" s="180"/>
      <c r="I53" s="47"/>
      <c r="J53" s="47"/>
      <c r="K53" s="47"/>
      <c r="L53" s="47"/>
      <c r="M53" s="47"/>
      <c r="N53" s="47"/>
      <c r="O53" s="47"/>
    </row>
    <row r="54" spans="1:15" x14ac:dyDescent="0.2">
      <c r="A54" s="50" t="s">
        <v>322</v>
      </c>
      <c r="B54" s="48" t="s">
        <v>323</v>
      </c>
      <c r="C54" s="44">
        <v>3942462.13</v>
      </c>
      <c r="D54" s="178"/>
      <c r="E54" s="178"/>
      <c r="F54" s="44">
        <v>3641535.44</v>
      </c>
      <c r="G54" s="176">
        <f t="shared" si="0"/>
        <v>92.367036636570049</v>
      </c>
      <c r="H54" s="180"/>
      <c r="I54" s="47"/>
      <c r="J54" s="47"/>
      <c r="K54" s="47"/>
      <c r="L54" s="47"/>
      <c r="M54" s="47"/>
      <c r="N54" s="47"/>
      <c r="O54" s="47"/>
    </row>
    <row r="55" spans="1:15" x14ac:dyDescent="0.2">
      <c r="A55" s="181" t="s">
        <v>324</v>
      </c>
      <c r="B55" s="182" t="s">
        <v>325</v>
      </c>
      <c r="C55" s="180">
        <v>308290.84999999998</v>
      </c>
      <c r="D55" s="178"/>
      <c r="E55" s="178"/>
      <c r="F55" s="180">
        <v>210078.90000000002</v>
      </c>
      <c r="G55" s="180">
        <f t="shared" si="0"/>
        <v>68.143086309567749</v>
      </c>
      <c r="H55" s="180"/>
      <c r="I55" s="169"/>
      <c r="J55" s="169"/>
      <c r="K55" s="169"/>
      <c r="L55" s="169"/>
      <c r="M55" s="169"/>
      <c r="N55" s="169"/>
      <c r="O55" s="169"/>
    </row>
    <row r="56" spans="1:15" x14ac:dyDescent="0.2">
      <c r="A56" s="50" t="s">
        <v>326</v>
      </c>
      <c r="B56" s="48" t="s">
        <v>212</v>
      </c>
      <c r="C56" s="44">
        <v>308290.84999999998</v>
      </c>
      <c r="D56" s="178"/>
      <c r="E56" s="178"/>
      <c r="F56" s="44">
        <v>210078.90000000002</v>
      </c>
      <c r="G56" s="176">
        <f t="shared" si="0"/>
        <v>68.143086309567749</v>
      </c>
      <c r="H56" s="180"/>
      <c r="I56" s="47"/>
      <c r="J56" s="47"/>
      <c r="K56" s="47"/>
      <c r="L56" s="47"/>
      <c r="M56" s="47"/>
      <c r="N56" s="47"/>
      <c r="O56" s="47"/>
    </row>
    <row r="57" spans="1:15" x14ac:dyDescent="0.2">
      <c r="A57" s="50" t="s">
        <v>327</v>
      </c>
      <c r="B57" s="48" t="s">
        <v>218</v>
      </c>
      <c r="C57" s="44">
        <v>0</v>
      </c>
      <c r="D57" s="178"/>
      <c r="E57" s="178"/>
      <c r="F57" s="44"/>
      <c r="G57" s="176" t="e">
        <f t="shared" si="0"/>
        <v>#DIV/0!</v>
      </c>
      <c r="H57" s="180"/>
      <c r="I57" s="47"/>
      <c r="J57" s="47"/>
      <c r="K57" s="47"/>
      <c r="L57" s="47"/>
      <c r="M57" s="47"/>
      <c r="N57" s="47"/>
      <c r="O57" s="47"/>
    </row>
    <row r="58" spans="1:15" x14ac:dyDescent="0.2">
      <c r="A58" s="183">
        <v>67</v>
      </c>
      <c r="B58" s="184" t="s">
        <v>568</v>
      </c>
      <c r="C58" s="180">
        <v>44072471.719999999</v>
      </c>
      <c r="D58" s="158">
        <v>49017492</v>
      </c>
      <c r="E58" s="158">
        <v>54075468</v>
      </c>
      <c r="F58" s="180">
        <v>47853603.890000001</v>
      </c>
      <c r="G58" s="180">
        <f>+F58/C58*100</f>
        <v>108.57935128762959</v>
      </c>
      <c r="H58" s="180">
        <f>+F58/E58*100</f>
        <v>88.494109547050058</v>
      </c>
      <c r="I58" s="169"/>
      <c r="J58" s="169"/>
      <c r="K58" s="169"/>
      <c r="L58" s="169"/>
      <c r="M58" s="169"/>
      <c r="N58" s="169"/>
      <c r="O58" s="169"/>
    </row>
    <row r="59" spans="1:15" x14ac:dyDescent="0.2">
      <c r="A59" s="181">
        <v>671</v>
      </c>
      <c r="B59" s="182" t="s">
        <v>568</v>
      </c>
      <c r="C59" s="180">
        <v>44072471.719999999</v>
      </c>
      <c r="D59" s="178"/>
      <c r="E59" s="178"/>
      <c r="F59" s="180"/>
      <c r="G59" s="180">
        <f t="shared" si="0"/>
        <v>0</v>
      </c>
      <c r="H59" s="180"/>
      <c r="I59" s="169"/>
      <c r="J59" s="169"/>
      <c r="K59" s="169"/>
      <c r="L59" s="169"/>
      <c r="M59" s="169"/>
      <c r="N59" s="169"/>
      <c r="O59" s="169"/>
    </row>
    <row r="60" spans="1:15" s="223" customFormat="1" x14ac:dyDescent="0.2">
      <c r="A60" s="172">
        <v>6711</v>
      </c>
      <c r="B60" s="170" t="s">
        <v>569</v>
      </c>
      <c r="C60" s="220">
        <v>27476683.199999999</v>
      </c>
      <c r="D60" s="221"/>
      <c r="E60" s="221"/>
      <c r="F60" s="220">
        <v>30294488.59</v>
      </c>
      <c r="G60" s="220">
        <f t="shared" si="0"/>
        <v>110.2552603219591</v>
      </c>
      <c r="H60" s="222"/>
      <c r="I60" s="169"/>
      <c r="J60" s="169"/>
      <c r="K60" s="169"/>
      <c r="L60" s="169"/>
      <c r="M60" s="169"/>
      <c r="N60" s="169"/>
      <c r="O60" s="169"/>
    </row>
    <row r="61" spans="1:15" s="223" customFormat="1" x14ac:dyDescent="0.2">
      <c r="A61" s="172">
        <v>6712</v>
      </c>
      <c r="B61" s="170" t="s">
        <v>569</v>
      </c>
      <c r="C61" s="220">
        <v>16595788.52</v>
      </c>
      <c r="D61" s="221"/>
      <c r="E61" s="221"/>
      <c r="F61" s="220">
        <v>17559115.300000001</v>
      </c>
      <c r="G61" s="220">
        <f t="shared" si="0"/>
        <v>105.80464603317326</v>
      </c>
      <c r="H61" s="222"/>
      <c r="I61" s="169"/>
      <c r="J61" s="169"/>
      <c r="K61" s="169"/>
      <c r="L61" s="169"/>
      <c r="M61" s="169"/>
      <c r="N61" s="169"/>
      <c r="O61" s="169"/>
    </row>
    <row r="62" spans="1:15" s="223" customFormat="1" x14ac:dyDescent="0.2">
      <c r="A62" s="172">
        <v>6714</v>
      </c>
      <c r="B62" s="170" t="s">
        <v>570</v>
      </c>
      <c r="C62" s="220">
        <v>0</v>
      </c>
      <c r="D62" s="221"/>
      <c r="E62" s="221"/>
      <c r="F62" s="220"/>
      <c r="G62" s="220" t="e">
        <f t="shared" si="0"/>
        <v>#DIV/0!</v>
      </c>
      <c r="H62" s="222"/>
      <c r="I62" s="169"/>
      <c r="J62" s="169"/>
      <c r="K62" s="169"/>
      <c r="L62" s="169"/>
      <c r="M62" s="169"/>
      <c r="N62" s="169"/>
      <c r="O62" s="169"/>
    </row>
    <row r="63" spans="1:15" x14ac:dyDescent="0.2">
      <c r="A63" s="181">
        <v>673</v>
      </c>
      <c r="B63" s="182" t="s">
        <v>578</v>
      </c>
      <c r="C63" s="180">
        <v>0</v>
      </c>
      <c r="D63" s="178"/>
      <c r="E63" s="178"/>
      <c r="F63" s="180"/>
      <c r="G63" s="180" t="e">
        <f t="shared" si="0"/>
        <v>#DIV/0!</v>
      </c>
      <c r="H63" s="180"/>
      <c r="I63" s="169"/>
      <c r="J63" s="169"/>
      <c r="K63" s="169"/>
      <c r="L63" s="169"/>
      <c r="M63" s="169"/>
      <c r="N63" s="169"/>
      <c r="O63" s="169"/>
    </row>
    <row r="64" spans="1:15" x14ac:dyDescent="0.2">
      <c r="A64" s="172">
        <v>6731</v>
      </c>
      <c r="B64" s="170" t="s">
        <v>578</v>
      </c>
      <c r="C64" s="176">
        <v>0</v>
      </c>
      <c r="D64" s="178"/>
      <c r="E64" s="178"/>
      <c r="F64" s="176"/>
      <c r="G64" s="176" t="e">
        <f t="shared" si="0"/>
        <v>#DIV/0!</v>
      </c>
      <c r="H64" s="180"/>
      <c r="I64" s="169"/>
      <c r="J64" s="169"/>
      <c r="K64" s="169"/>
      <c r="L64" s="169"/>
      <c r="M64" s="169"/>
      <c r="N64" s="169"/>
      <c r="O64" s="169"/>
    </row>
    <row r="65" spans="1:15" x14ac:dyDescent="0.2">
      <c r="A65" s="183" t="s">
        <v>328</v>
      </c>
      <c r="B65" s="184" t="s">
        <v>329</v>
      </c>
      <c r="C65" s="180">
        <v>282.23</v>
      </c>
      <c r="D65" s="158">
        <v>0</v>
      </c>
      <c r="E65" s="158">
        <v>0</v>
      </c>
      <c r="F65" s="180"/>
      <c r="G65" s="180">
        <f>+F65/C65*100</f>
        <v>0</v>
      </c>
      <c r="H65" s="180" t="e">
        <f>+F65/E65*100</f>
        <v>#DIV/0!</v>
      </c>
      <c r="I65" s="169"/>
      <c r="J65" s="169"/>
      <c r="K65" s="169"/>
      <c r="L65" s="169"/>
      <c r="M65" s="169"/>
      <c r="N65" s="169"/>
      <c r="O65" s="169"/>
    </row>
    <row r="66" spans="1:15" x14ac:dyDescent="0.2">
      <c r="A66" s="181" t="s">
        <v>330</v>
      </c>
      <c r="B66" s="182" t="s">
        <v>331</v>
      </c>
      <c r="C66" s="180">
        <v>282.23</v>
      </c>
      <c r="D66" s="178"/>
      <c r="E66" s="178"/>
      <c r="F66" s="180"/>
      <c r="G66" s="180">
        <f t="shared" si="0"/>
        <v>0</v>
      </c>
      <c r="H66" s="180"/>
      <c r="I66" s="169"/>
      <c r="J66" s="169"/>
      <c r="K66" s="169"/>
      <c r="L66" s="169"/>
      <c r="M66" s="169"/>
      <c r="N66" s="169"/>
      <c r="O66" s="169"/>
    </row>
    <row r="67" spans="1:15" x14ac:dyDescent="0.2">
      <c r="A67" s="50" t="s">
        <v>332</v>
      </c>
      <c r="B67" s="48" t="s">
        <v>333</v>
      </c>
      <c r="C67" s="44">
        <v>282.23</v>
      </c>
      <c r="D67" s="178"/>
      <c r="E67" s="178"/>
      <c r="F67" s="44"/>
      <c r="G67" s="176">
        <f t="shared" si="0"/>
        <v>0</v>
      </c>
      <c r="H67" s="180"/>
      <c r="I67" s="47"/>
      <c r="J67" s="47"/>
      <c r="K67" s="47"/>
      <c r="L67" s="47"/>
      <c r="M67" s="47"/>
      <c r="N67" s="47"/>
      <c r="O67" s="47"/>
    </row>
    <row r="68" spans="1:15" x14ac:dyDescent="0.2">
      <c r="A68" s="181" t="s">
        <v>334</v>
      </c>
      <c r="B68" s="182" t="s">
        <v>335</v>
      </c>
      <c r="C68" s="180">
        <v>0</v>
      </c>
      <c r="D68" s="178"/>
      <c r="E68" s="178"/>
      <c r="F68" s="180"/>
      <c r="G68" s="180" t="e">
        <f t="shared" si="0"/>
        <v>#DIV/0!</v>
      </c>
      <c r="H68" s="180"/>
      <c r="I68" s="169"/>
      <c r="J68" s="169"/>
      <c r="K68" s="169"/>
      <c r="L68" s="169"/>
      <c r="M68" s="169"/>
      <c r="N68" s="169"/>
      <c r="O68" s="169"/>
    </row>
    <row r="69" spans="1:15" x14ac:dyDescent="0.2">
      <c r="A69" s="50" t="s">
        <v>336</v>
      </c>
      <c r="B69" s="48" t="s">
        <v>335</v>
      </c>
      <c r="C69" s="44">
        <v>0</v>
      </c>
      <c r="D69" s="178"/>
      <c r="E69" s="178"/>
      <c r="F69" s="44"/>
      <c r="G69" s="176" t="e">
        <f t="shared" si="0"/>
        <v>#DIV/0!</v>
      </c>
      <c r="H69" s="180"/>
      <c r="I69" s="47"/>
      <c r="J69" s="47"/>
      <c r="K69" s="47"/>
      <c r="L69" s="47"/>
      <c r="M69" s="47"/>
      <c r="N69" s="47"/>
      <c r="O69" s="47"/>
    </row>
    <row r="70" spans="1:15" x14ac:dyDescent="0.2">
      <c r="A70" s="195" t="s">
        <v>337</v>
      </c>
      <c r="B70" s="196" t="s">
        <v>338</v>
      </c>
      <c r="C70" s="197">
        <v>4013.71</v>
      </c>
      <c r="D70" s="198">
        <v>0</v>
      </c>
      <c r="E70" s="198">
        <v>0</v>
      </c>
      <c r="F70" s="197">
        <v>0</v>
      </c>
      <c r="G70" s="199">
        <f>+F70/C70*100</f>
        <v>0</v>
      </c>
      <c r="H70" s="199" t="e">
        <f>+F70/E70*100</f>
        <v>#DIV/0!</v>
      </c>
      <c r="I70" s="166"/>
      <c r="J70" s="166"/>
      <c r="K70" s="166"/>
      <c r="L70" s="166"/>
      <c r="M70" s="166"/>
      <c r="N70" s="166"/>
      <c r="O70" s="166"/>
    </row>
    <row r="71" spans="1:15" x14ac:dyDescent="0.2">
      <c r="A71" s="183" t="s">
        <v>339</v>
      </c>
      <c r="B71" s="184" t="s">
        <v>340</v>
      </c>
      <c r="C71" s="180">
        <v>0</v>
      </c>
      <c r="D71" s="158">
        <v>0</v>
      </c>
      <c r="E71" s="158">
        <v>0</v>
      </c>
      <c r="F71" s="180">
        <v>0</v>
      </c>
      <c r="G71" s="180" t="e">
        <f>+F71/C71*100</f>
        <v>#DIV/0!</v>
      </c>
      <c r="H71" s="180" t="e">
        <f>+F71/E71*100</f>
        <v>#DIV/0!</v>
      </c>
      <c r="I71" s="169"/>
      <c r="J71" s="169"/>
      <c r="K71" s="169"/>
      <c r="L71" s="169"/>
      <c r="M71" s="169"/>
      <c r="N71" s="169"/>
      <c r="O71" s="169"/>
    </row>
    <row r="72" spans="1:15" x14ac:dyDescent="0.2">
      <c r="A72" s="181" t="s">
        <v>341</v>
      </c>
      <c r="B72" s="182" t="s">
        <v>342</v>
      </c>
      <c r="C72" s="180">
        <v>0</v>
      </c>
      <c r="D72" s="178"/>
      <c r="E72" s="178"/>
      <c r="F72" s="180">
        <v>0</v>
      </c>
      <c r="G72" s="180" t="e">
        <f t="shared" si="0"/>
        <v>#DIV/0!</v>
      </c>
      <c r="H72" s="180"/>
      <c r="I72" s="169"/>
      <c r="J72" s="169"/>
      <c r="K72" s="169"/>
      <c r="L72" s="169"/>
      <c r="M72" s="169"/>
      <c r="N72" s="169"/>
      <c r="O72" s="169"/>
    </row>
    <row r="73" spans="1:15" x14ac:dyDescent="0.2">
      <c r="A73" s="50" t="s">
        <v>343</v>
      </c>
      <c r="B73" s="48" t="s">
        <v>344</v>
      </c>
      <c r="C73" s="44">
        <v>0</v>
      </c>
      <c r="D73" s="178"/>
      <c r="E73" s="178"/>
      <c r="F73" s="44">
        <v>0</v>
      </c>
      <c r="G73" s="176" t="e">
        <f t="shared" ref="G73:G87" si="1">+F73/C73*100</f>
        <v>#DIV/0!</v>
      </c>
      <c r="H73" s="180"/>
      <c r="I73" s="47"/>
      <c r="J73" s="47"/>
      <c r="K73" s="47"/>
      <c r="L73" s="47"/>
      <c r="M73" s="47"/>
      <c r="N73" s="47"/>
      <c r="O73" s="47"/>
    </row>
    <row r="74" spans="1:15" x14ac:dyDescent="0.2">
      <c r="A74" s="181" t="s">
        <v>345</v>
      </c>
      <c r="B74" s="182" t="s">
        <v>346</v>
      </c>
      <c r="C74" s="180">
        <v>0</v>
      </c>
      <c r="D74" s="178"/>
      <c r="E74" s="178"/>
      <c r="F74" s="180">
        <v>0</v>
      </c>
      <c r="G74" s="180" t="e">
        <f t="shared" si="1"/>
        <v>#DIV/0!</v>
      </c>
      <c r="H74" s="180"/>
      <c r="I74" s="169"/>
      <c r="J74" s="169"/>
      <c r="K74" s="169"/>
      <c r="L74" s="169"/>
      <c r="M74" s="169"/>
      <c r="N74" s="169"/>
      <c r="O74" s="169"/>
    </row>
    <row r="75" spans="1:15" x14ac:dyDescent="0.2">
      <c r="A75" s="50" t="s">
        <v>347</v>
      </c>
      <c r="B75" s="48" t="s">
        <v>348</v>
      </c>
      <c r="C75" s="44">
        <v>0</v>
      </c>
      <c r="D75" s="178"/>
      <c r="E75" s="178"/>
      <c r="F75" s="44">
        <v>0</v>
      </c>
      <c r="G75" s="176" t="e">
        <f t="shared" si="1"/>
        <v>#DIV/0!</v>
      </c>
      <c r="H75" s="180"/>
      <c r="I75" s="47"/>
      <c r="J75" s="47"/>
      <c r="K75" s="47"/>
      <c r="L75" s="47"/>
      <c r="M75" s="47"/>
      <c r="N75" s="47"/>
      <c r="O75" s="47"/>
    </row>
    <row r="76" spans="1:15" x14ac:dyDescent="0.2">
      <c r="A76" s="183" t="s">
        <v>349</v>
      </c>
      <c r="B76" s="184" t="s">
        <v>350</v>
      </c>
      <c r="C76" s="180">
        <v>4013.71</v>
      </c>
      <c r="D76" s="45">
        <v>0</v>
      </c>
      <c r="E76" s="158">
        <v>0</v>
      </c>
      <c r="F76" s="180">
        <v>0</v>
      </c>
      <c r="G76" s="180">
        <f>+F76/C76*100</f>
        <v>0</v>
      </c>
      <c r="H76" s="180" t="e">
        <f>+F76/E76*100</f>
        <v>#DIV/0!</v>
      </c>
      <c r="I76" s="47"/>
      <c r="J76" s="47"/>
      <c r="K76" s="47"/>
      <c r="L76" s="47"/>
      <c r="M76" s="47"/>
      <c r="N76" s="47"/>
      <c r="O76" s="47"/>
    </row>
    <row r="77" spans="1:15" x14ac:dyDescent="0.2">
      <c r="A77" s="181" t="s">
        <v>351</v>
      </c>
      <c r="B77" s="182" t="s">
        <v>352</v>
      </c>
      <c r="C77" s="180">
        <v>292.91000000000003</v>
      </c>
      <c r="D77" s="178"/>
      <c r="E77" s="178"/>
      <c r="F77" s="180">
        <v>0</v>
      </c>
      <c r="G77" s="180">
        <f t="shared" si="1"/>
        <v>0</v>
      </c>
      <c r="H77" s="180"/>
      <c r="I77" s="169"/>
      <c r="J77" s="169"/>
      <c r="K77" s="169"/>
      <c r="L77" s="169"/>
      <c r="M77" s="169"/>
      <c r="N77" s="169"/>
      <c r="O77" s="169"/>
    </row>
    <row r="78" spans="1:15" x14ac:dyDescent="0.2">
      <c r="A78" s="50" t="s">
        <v>353</v>
      </c>
      <c r="B78" s="48" t="s">
        <v>354</v>
      </c>
      <c r="C78" s="44">
        <v>292.91000000000003</v>
      </c>
      <c r="D78" s="178"/>
      <c r="E78" s="178"/>
      <c r="F78" s="44">
        <v>0</v>
      </c>
      <c r="G78" s="176">
        <f>+F78/C78*100</f>
        <v>0</v>
      </c>
      <c r="H78" s="180"/>
      <c r="I78" s="47"/>
      <c r="J78" s="47"/>
      <c r="K78" s="47"/>
      <c r="L78" s="47"/>
      <c r="M78" s="47"/>
      <c r="N78" s="47"/>
      <c r="O78" s="47"/>
    </row>
    <row r="79" spans="1:15" x14ac:dyDescent="0.2">
      <c r="A79" s="50" t="s">
        <v>355</v>
      </c>
      <c r="B79" s="48" t="s">
        <v>238</v>
      </c>
      <c r="C79" s="44">
        <v>0</v>
      </c>
      <c r="D79" s="178"/>
      <c r="E79" s="178"/>
      <c r="F79" s="44">
        <v>0</v>
      </c>
      <c r="G79" s="176" t="e">
        <f t="shared" si="1"/>
        <v>#DIV/0!</v>
      </c>
      <c r="H79" s="180"/>
      <c r="I79" s="47"/>
      <c r="J79" s="47"/>
      <c r="K79" s="47"/>
      <c r="L79" s="47"/>
      <c r="M79" s="47"/>
      <c r="N79" s="47"/>
      <c r="O79" s="47"/>
    </row>
    <row r="80" spans="1:15" x14ac:dyDescent="0.2">
      <c r="A80" s="181" t="s">
        <v>356</v>
      </c>
      <c r="B80" s="182" t="s">
        <v>357</v>
      </c>
      <c r="C80" s="180">
        <v>0</v>
      </c>
      <c r="D80" s="178"/>
      <c r="E80" s="178"/>
      <c r="F80" s="180">
        <v>0</v>
      </c>
      <c r="G80" s="180" t="e">
        <f t="shared" si="1"/>
        <v>#DIV/0!</v>
      </c>
      <c r="H80" s="180"/>
      <c r="I80" s="169"/>
      <c r="J80" s="169"/>
      <c r="K80" s="169"/>
      <c r="L80" s="169"/>
      <c r="M80" s="169"/>
      <c r="N80" s="169"/>
      <c r="O80" s="169"/>
    </row>
    <row r="81" spans="1:15" x14ac:dyDescent="0.2">
      <c r="A81" s="50" t="s">
        <v>358</v>
      </c>
      <c r="B81" s="48" t="s">
        <v>242</v>
      </c>
      <c r="C81" s="44">
        <v>0</v>
      </c>
      <c r="D81" s="178"/>
      <c r="E81" s="178"/>
      <c r="F81" s="44">
        <v>0</v>
      </c>
      <c r="G81" s="176" t="e">
        <f t="shared" si="1"/>
        <v>#DIV/0!</v>
      </c>
      <c r="H81" s="180"/>
      <c r="I81" s="47"/>
      <c r="J81" s="47"/>
      <c r="K81" s="47"/>
      <c r="L81" s="47"/>
      <c r="M81" s="47"/>
      <c r="N81" s="47"/>
      <c r="O81" s="47"/>
    </row>
    <row r="82" spans="1:15" x14ac:dyDescent="0.2">
      <c r="A82" s="50" t="s">
        <v>359</v>
      </c>
      <c r="B82" s="48" t="s">
        <v>360</v>
      </c>
      <c r="C82" s="44">
        <v>0</v>
      </c>
      <c r="D82" s="178"/>
      <c r="E82" s="178"/>
      <c r="F82" s="44">
        <v>0</v>
      </c>
      <c r="G82" s="176" t="e">
        <f t="shared" si="1"/>
        <v>#DIV/0!</v>
      </c>
      <c r="H82" s="180"/>
      <c r="I82" s="47"/>
      <c r="J82" s="47"/>
      <c r="K82" s="47"/>
      <c r="L82" s="47"/>
      <c r="M82" s="47"/>
      <c r="N82" s="47"/>
      <c r="O82" s="47"/>
    </row>
    <row r="83" spans="1:15" x14ac:dyDescent="0.2">
      <c r="A83" s="50" t="s">
        <v>361</v>
      </c>
      <c r="B83" s="48" t="s">
        <v>362</v>
      </c>
      <c r="C83" s="44">
        <v>0</v>
      </c>
      <c r="D83" s="178"/>
      <c r="E83" s="178"/>
      <c r="F83" s="44">
        <v>0</v>
      </c>
      <c r="G83" s="176" t="e">
        <f t="shared" si="1"/>
        <v>#DIV/0!</v>
      </c>
      <c r="H83" s="180"/>
      <c r="I83" s="47"/>
      <c r="J83" s="47"/>
      <c r="K83" s="47"/>
      <c r="L83" s="47"/>
      <c r="M83" s="47"/>
      <c r="N83" s="47"/>
      <c r="O83" s="47"/>
    </row>
    <row r="84" spans="1:15" x14ac:dyDescent="0.2">
      <c r="A84" s="181" t="s">
        <v>363</v>
      </c>
      <c r="B84" s="182" t="s">
        <v>364</v>
      </c>
      <c r="C84" s="180">
        <v>3720.8</v>
      </c>
      <c r="D84" s="178"/>
      <c r="E84" s="178"/>
      <c r="F84" s="180">
        <v>0</v>
      </c>
      <c r="G84" s="180">
        <f t="shared" si="1"/>
        <v>0</v>
      </c>
      <c r="H84" s="180"/>
      <c r="I84" s="47"/>
      <c r="J84" s="47"/>
      <c r="K84" s="47"/>
      <c r="L84" s="47"/>
      <c r="M84" s="47"/>
      <c r="N84" s="47"/>
      <c r="O84" s="47"/>
    </row>
    <row r="85" spans="1:15" x14ac:dyDescent="0.2">
      <c r="A85" s="50" t="s">
        <v>365</v>
      </c>
      <c r="B85" s="48" t="s">
        <v>366</v>
      </c>
      <c r="C85" s="44">
        <v>3720.8</v>
      </c>
      <c r="D85" s="178"/>
      <c r="E85" s="178"/>
      <c r="F85" s="44">
        <v>0</v>
      </c>
      <c r="G85" s="176">
        <f t="shared" si="1"/>
        <v>0</v>
      </c>
      <c r="H85" s="180"/>
      <c r="I85" s="47"/>
      <c r="J85" s="47"/>
      <c r="K85" s="47"/>
      <c r="L85" s="47"/>
      <c r="M85" s="47"/>
      <c r="N85" s="47"/>
      <c r="O85" s="47"/>
    </row>
    <row r="86" spans="1:15" x14ac:dyDescent="0.2">
      <c r="A86" s="50" t="s">
        <v>367</v>
      </c>
      <c r="B86" s="48" t="s">
        <v>368</v>
      </c>
      <c r="C86" s="44">
        <v>0</v>
      </c>
      <c r="D86" s="178"/>
      <c r="E86" s="178"/>
      <c r="F86" s="44">
        <v>0</v>
      </c>
      <c r="G86" s="176" t="e">
        <f t="shared" si="1"/>
        <v>#DIV/0!</v>
      </c>
      <c r="H86" s="180"/>
      <c r="I86" s="47"/>
      <c r="J86" s="47"/>
      <c r="K86" s="47"/>
      <c r="L86" s="47"/>
      <c r="M86" s="47"/>
      <c r="N86" s="47"/>
      <c r="O86" s="47"/>
    </row>
    <row r="87" spans="1:15" x14ac:dyDescent="0.2">
      <c r="A87" s="181" t="s">
        <v>369</v>
      </c>
      <c r="B87" s="182" t="s">
        <v>370</v>
      </c>
      <c r="C87" s="180">
        <v>0</v>
      </c>
      <c r="D87" s="178"/>
      <c r="E87" s="178"/>
      <c r="F87" s="180">
        <v>0</v>
      </c>
      <c r="G87" s="180" t="e">
        <f t="shared" si="1"/>
        <v>#DIV/0!</v>
      </c>
      <c r="H87" s="180"/>
      <c r="I87" s="47"/>
      <c r="J87" s="47"/>
      <c r="K87" s="47"/>
      <c r="L87" s="47"/>
      <c r="M87" s="47"/>
      <c r="N87" s="47"/>
      <c r="O87" s="47"/>
    </row>
    <row r="88" spans="1:15" x14ac:dyDescent="0.2">
      <c r="A88" s="50" t="s">
        <v>371</v>
      </c>
      <c r="B88" s="48" t="s">
        <v>372</v>
      </c>
      <c r="C88" s="44">
        <v>0</v>
      </c>
      <c r="D88" s="178"/>
      <c r="E88" s="178"/>
      <c r="F88" s="44">
        <v>0</v>
      </c>
      <c r="G88" s="176" t="e">
        <f>+F88/C88*100</f>
        <v>#DIV/0!</v>
      </c>
      <c r="H88" s="180"/>
      <c r="I88" s="47"/>
      <c r="J88" s="47"/>
      <c r="K88" s="47"/>
      <c r="L88" s="47"/>
      <c r="M88" s="47"/>
      <c r="N88" s="47"/>
      <c r="O88" s="47"/>
    </row>
  </sheetData>
  <mergeCells count="5">
    <mergeCell ref="A8:B8"/>
    <mergeCell ref="A7:B7"/>
    <mergeCell ref="A5:H5"/>
    <mergeCell ref="A3:H3"/>
    <mergeCell ref="A1:H1"/>
  </mergeCells>
  <pageMargins left="0.70866141732283472" right="0.70866141732283472" top="0.55118110236220474" bottom="0.55118110236220474" header="0.31496062992125984" footer="0.31496062992125984"/>
  <pageSetup paperSize="9" scale="5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2"/>
  <sheetViews>
    <sheetView zoomScale="90" zoomScaleNormal="90" workbookViewId="0">
      <pane xSplit="2" ySplit="8" topLeftCell="C120" activePane="bottomRight" state="frozen"/>
      <selection pane="topRight" activeCell="C1" sqref="C1"/>
      <selection pane="bottomLeft" activeCell="A10" sqref="A10"/>
      <selection pane="bottomRight" activeCell="H169" sqref="H169"/>
    </sheetView>
  </sheetViews>
  <sheetFormatPr defaultRowHeight="12.75" x14ac:dyDescent="0.2"/>
  <cols>
    <col min="1" max="1" width="16.7109375" style="29" customWidth="1"/>
    <col min="2" max="2" width="48.140625" style="32" customWidth="1"/>
    <col min="3" max="3" width="20.140625" style="33" customWidth="1"/>
    <col min="4" max="5" width="17.5703125" style="34" bestFit="1" customWidth="1"/>
    <col min="6" max="6" width="16.42578125" style="33" bestFit="1" customWidth="1"/>
    <col min="7" max="7" width="15.5703125" style="33" bestFit="1" customWidth="1"/>
    <col min="8" max="8" width="11.85546875" style="33" bestFit="1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9" style="29" customWidth="1"/>
    <col min="258" max="258" width="57.5703125" style="29" customWidth="1"/>
    <col min="259" max="259" width="20.140625" style="29" customWidth="1"/>
    <col min="260" max="261" width="17.5703125" style="29" bestFit="1" customWidth="1"/>
    <col min="262" max="262" width="16.42578125" style="29" bestFit="1" customWidth="1"/>
    <col min="263" max="263" width="15.5703125" style="29" bestFit="1" customWidth="1"/>
    <col min="264" max="264" width="11.85546875" style="29" bestFit="1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9" style="29" customWidth="1"/>
    <col min="514" max="514" width="57.5703125" style="29" customWidth="1"/>
    <col min="515" max="515" width="20.140625" style="29" customWidth="1"/>
    <col min="516" max="517" width="17.5703125" style="29" bestFit="1" customWidth="1"/>
    <col min="518" max="518" width="16.42578125" style="29" bestFit="1" customWidth="1"/>
    <col min="519" max="519" width="15.5703125" style="29" bestFit="1" customWidth="1"/>
    <col min="520" max="520" width="11.85546875" style="29" bestFit="1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9" style="29" customWidth="1"/>
    <col min="770" max="770" width="57.5703125" style="29" customWidth="1"/>
    <col min="771" max="771" width="20.140625" style="29" customWidth="1"/>
    <col min="772" max="773" width="17.5703125" style="29" bestFit="1" customWidth="1"/>
    <col min="774" max="774" width="16.42578125" style="29" bestFit="1" customWidth="1"/>
    <col min="775" max="775" width="15.5703125" style="29" bestFit="1" customWidth="1"/>
    <col min="776" max="776" width="11.85546875" style="29" bestFit="1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9" style="29" customWidth="1"/>
    <col min="1026" max="1026" width="57.5703125" style="29" customWidth="1"/>
    <col min="1027" max="1027" width="20.140625" style="29" customWidth="1"/>
    <col min="1028" max="1029" width="17.5703125" style="29" bestFit="1" customWidth="1"/>
    <col min="1030" max="1030" width="16.42578125" style="29" bestFit="1" customWidth="1"/>
    <col min="1031" max="1031" width="15.5703125" style="29" bestFit="1" customWidth="1"/>
    <col min="1032" max="1032" width="11.85546875" style="29" bestFit="1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9" style="29" customWidth="1"/>
    <col min="1282" max="1282" width="57.5703125" style="29" customWidth="1"/>
    <col min="1283" max="1283" width="20.140625" style="29" customWidth="1"/>
    <col min="1284" max="1285" width="17.5703125" style="29" bestFit="1" customWidth="1"/>
    <col min="1286" max="1286" width="16.42578125" style="29" bestFit="1" customWidth="1"/>
    <col min="1287" max="1287" width="15.5703125" style="29" bestFit="1" customWidth="1"/>
    <col min="1288" max="1288" width="11.85546875" style="29" bestFit="1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9" style="29" customWidth="1"/>
    <col min="1538" max="1538" width="57.5703125" style="29" customWidth="1"/>
    <col min="1539" max="1539" width="20.140625" style="29" customWidth="1"/>
    <col min="1540" max="1541" width="17.5703125" style="29" bestFit="1" customWidth="1"/>
    <col min="1542" max="1542" width="16.42578125" style="29" bestFit="1" customWidth="1"/>
    <col min="1543" max="1543" width="15.5703125" style="29" bestFit="1" customWidth="1"/>
    <col min="1544" max="1544" width="11.85546875" style="29" bestFit="1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9" style="29" customWidth="1"/>
    <col min="1794" max="1794" width="57.5703125" style="29" customWidth="1"/>
    <col min="1795" max="1795" width="20.140625" style="29" customWidth="1"/>
    <col min="1796" max="1797" width="17.5703125" style="29" bestFit="1" customWidth="1"/>
    <col min="1798" max="1798" width="16.42578125" style="29" bestFit="1" customWidth="1"/>
    <col min="1799" max="1799" width="15.5703125" style="29" bestFit="1" customWidth="1"/>
    <col min="1800" max="1800" width="11.85546875" style="29" bestFit="1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9" style="29" customWidth="1"/>
    <col min="2050" max="2050" width="57.5703125" style="29" customWidth="1"/>
    <col min="2051" max="2051" width="20.140625" style="29" customWidth="1"/>
    <col min="2052" max="2053" width="17.5703125" style="29" bestFit="1" customWidth="1"/>
    <col min="2054" max="2054" width="16.42578125" style="29" bestFit="1" customWidth="1"/>
    <col min="2055" max="2055" width="15.5703125" style="29" bestFit="1" customWidth="1"/>
    <col min="2056" max="2056" width="11.85546875" style="29" bestFit="1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9" style="29" customWidth="1"/>
    <col min="2306" max="2306" width="57.5703125" style="29" customWidth="1"/>
    <col min="2307" max="2307" width="20.140625" style="29" customWidth="1"/>
    <col min="2308" max="2309" width="17.5703125" style="29" bestFit="1" customWidth="1"/>
    <col min="2310" max="2310" width="16.42578125" style="29" bestFit="1" customWidth="1"/>
    <col min="2311" max="2311" width="15.5703125" style="29" bestFit="1" customWidth="1"/>
    <col min="2312" max="2312" width="11.85546875" style="29" bestFit="1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9" style="29" customWidth="1"/>
    <col min="2562" max="2562" width="57.5703125" style="29" customWidth="1"/>
    <col min="2563" max="2563" width="20.140625" style="29" customWidth="1"/>
    <col min="2564" max="2565" width="17.5703125" style="29" bestFit="1" customWidth="1"/>
    <col min="2566" max="2566" width="16.42578125" style="29" bestFit="1" customWidth="1"/>
    <col min="2567" max="2567" width="15.5703125" style="29" bestFit="1" customWidth="1"/>
    <col min="2568" max="2568" width="11.85546875" style="29" bestFit="1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9" style="29" customWidth="1"/>
    <col min="2818" max="2818" width="57.5703125" style="29" customWidth="1"/>
    <col min="2819" max="2819" width="20.140625" style="29" customWidth="1"/>
    <col min="2820" max="2821" width="17.5703125" style="29" bestFit="1" customWidth="1"/>
    <col min="2822" max="2822" width="16.42578125" style="29" bestFit="1" customWidth="1"/>
    <col min="2823" max="2823" width="15.5703125" style="29" bestFit="1" customWidth="1"/>
    <col min="2824" max="2824" width="11.85546875" style="29" bestFit="1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9" style="29" customWidth="1"/>
    <col min="3074" max="3074" width="57.5703125" style="29" customWidth="1"/>
    <col min="3075" max="3075" width="20.140625" style="29" customWidth="1"/>
    <col min="3076" max="3077" width="17.5703125" style="29" bestFit="1" customWidth="1"/>
    <col min="3078" max="3078" width="16.42578125" style="29" bestFit="1" customWidth="1"/>
    <col min="3079" max="3079" width="15.5703125" style="29" bestFit="1" customWidth="1"/>
    <col min="3080" max="3080" width="11.85546875" style="29" bestFit="1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9" style="29" customWidth="1"/>
    <col min="3330" max="3330" width="57.5703125" style="29" customWidth="1"/>
    <col min="3331" max="3331" width="20.140625" style="29" customWidth="1"/>
    <col min="3332" max="3333" width="17.5703125" style="29" bestFit="1" customWidth="1"/>
    <col min="3334" max="3334" width="16.42578125" style="29" bestFit="1" customWidth="1"/>
    <col min="3335" max="3335" width="15.5703125" style="29" bestFit="1" customWidth="1"/>
    <col min="3336" max="3336" width="11.85546875" style="29" bestFit="1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9" style="29" customWidth="1"/>
    <col min="3586" max="3586" width="57.5703125" style="29" customWidth="1"/>
    <col min="3587" max="3587" width="20.140625" style="29" customWidth="1"/>
    <col min="3588" max="3589" width="17.5703125" style="29" bestFit="1" customWidth="1"/>
    <col min="3590" max="3590" width="16.42578125" style="29" bestFit="1" customWidth="1"/>
    <col min="3591" max="3591" width="15.5703125" style="29" bestFit="1" customWidth="1"/>
    <col min="3592" max="3592" width="11.85546875" style="29" bestFit="1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9" style="29" customWidth="1"/>
    <col min="3842" max="3842" width="57.5703125" style="29" customWidth="1"/>
    <col min="3843" max="3843" width="20.140625" style="29" customWidth="1"/>
    <col min="3844" max="3845" width="17.5703125" style="29" bestFit="1" customWidth="1"/>
    <col min="3846" max="3846" width="16.42578125" style="29" bestFit="1" customWidth="1"/>
    <col min="3847" max="3847" width="15.5703125" style="29" bestFit="1" customWidth="1"/>
    <col min="3848" max="3848" width="11.85546875" style="29" bestFit="1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9" style="29" customWidth="1"/>
    <col min="4098" max="4098" width="57.5703125" style="29" customWidth="1"/>
    <col min="4099" max="4099" width="20.140625" style="29" customWidth="1"/>
    <col min="4100" max="4101" width="17.5703125" style="29" bestFit="1" customWidth="1"/>
    <col min="4102" max="4102" width="16.42578125" style="29" bestFit="1" customWidth="1"/>
    <col min="4103" max="4103" width="15.5703125" style="29" bestFit="1" customWidth="1"/>
    <col min="4104" max="4104" width="11.85546875" style="29" bestFit="1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9" style="29" customWidth="1"/>
    <col min="4354" max="4354" width="57.5703125" style="29" customWidth="1"/>
    <col min="4355" max="4355" width="20.140625" style="29" customWidth="1"/>
    <col min="4356" max="4357" width="17.5703125" style="29" bestFit="1" customWidth="1"/>
    <col min="4358" max="4358" width="16.42578125" style="29" bestFit="1" customWidth="1"/>
    <col min="4359" max="4359" width="15.5703125" style="29" bestFit="1" customWidth="1"/>
    <col min="4360" max="4360" width="11.85546875" style="29" bestFit="1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9" style="29" customWidth="1"/>
    <col min="4610" max="4610" width="57.5703125" style="29" customWidth="1"/>
    <col min="4611" max="4611" width="20.140625" style="29" customWidth="1"/>
    <col min="4612" max="4613" width="17.5703125" style="29" bestFit="1" customWidth="1"/>
    <col min="4614" max="4614" width="16.42578125" style="29" bestFit="1" customWidth="1"/>
    <col min="4615" max="4615" width="15.5703125" style="29" bestFit="1" customWidth="1"/>
    <col min="4616" max="4616" width="11.85546875" style="29" bestFit="1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9" style="29" customWidth="1"/>
    <col min="4866" max="4866" width="57.5703125" style="29" customWidth="1"/>
    <col min="4867" max="4867" width="20.140625" style="29" customWidth="1"/>
    <col min="4868" max="4869" width="17.5703125" style="29" bestFit="1" customWidth="1"/>
    <col min="4870" max="4870" width="16.42578125" style="29" bestFit="1" customWidth="1"/>
    <col min="4871" max="4871" width="15.5703125" style="29" bestFit="1" customWidth="1"/>
    <col min="4872" max="4872" width="11.85546875" style="29" bestFit="1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9" style="29" customWidth="1"/>
    <col min="5122" max="5122" width="57.5703125" style="29" customWidth="1"/>
    <col min="5123" max="5123" width="20.140625" style="29" customWidth="1"/>
    <col min="5124" max="5125" width="17.5703125" style="29" bestFit="1" customWidth="1"/>
    <col min="5126" max="5126" width="16.42578125" style="29" bestFit="1" customWidth="1"/>
    <col min="5127" max="5127" width="15.5703125" style="29" bestFit="1" customWidth="1"/>
    <col min="5128" max="5128" width="11.85546875" style="29" bestFit="1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9" style="29" customWidth="1"/>
    <col min="5378" max="5378" width="57.5703125" style="29" customWidth="1"/>
    <col min="5379" max="5379" width="20.140625" style="29" customWidth="1"/>
    <col min="5380" max="5381" width="17.5703125" style="29" bestFit="1" customWidth="1"/>
    <col min="5382" max="5382" width="16.42578125" style="29" bestFit="1" customWidth="1"/>
    <col min="5383" max="5383" width="15.5703125" style="29" bestFit="1" customWidth="1"/>
    <col min="5384" max="5384" width="11.85546875" style="29" bestFit="1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9" style="29" customWidth="1"/>
    <col min="5634" max="5634" width="57.5703125" style="29" customWidth="1"/>
    <col min="5635" max="5635" width="20.140625" style="29" customWidth="1"/>
    <col min="5636" max="5637" width="17.5703125" style="29" bestFit="1" customWidth="1"/>
    <col min="5638" max="5638" width="16.42578125" style="29" bestFit="1" customWidth="1"/>
    <col min="5639" max="5639" width="15.5703125" style="29" bestFit="1" customWidth="1"/>
    <col min="5640" max="5640" width="11.85546875" style="29" bestFit="1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9" style="29" customWidth="1"/>
    <col min="5890" max="5890" width="57.5703125" style="29" customWidth="1"/>
    <col min="5891" max="5891" width="20.140625" style="29" customWidth="1"/>
    <col min="5892" max="5893" width="17.5703125" style="29" bestFit="1" customWidth="1"/>
    <col min="5894" max="5894" width="16.42578125" style="29" bestFit="1" customWidth="1"/>
    <col min="5895" max="5895" width="15.5703125" style="29" bestFit="1" customWidth="1"/>
    <col min="5896" max="5896" width="11.85546875" style="29" bestFit="1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9" style="29" customWidth="1"/>
    <col min="6146" max="6146" width="57.5703125" style="29" customWidth="1"/>
    <col min="6147" max="6147" width="20.140625" style="29" customWidth="1"/>
    <col min="6148" max="6149" width="17.5703125" style="29" bestFit="1" customWidth="1"/>
    <col min="6150" max="6150" width="16.42578125" style="29" bestFit="1" customWidth="1"/>
    <col min="6151" max="6151" width="15.5703125" style="29" bestFit="1" customWidth="1"/>
    <col min="6152" max="6152" width="11.85546875" style="29" bestFit="1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9" style="29" customWidth="1"/>
    <col min="6402" max="6402" width="57.5703125" style="29" customWidth="1"/>
    <col min="6403" max="6403" width="20.140625" style="29" customWidth="1"/>
    <col min="6404" max="6405" width="17.5703125" style="29" bestFit="1" customWidth="1"/>
    <col min="6406" max="6406" width="16.42578125" style="29" bestFit="1" customWidth="1"/>
    <col min="6407" max="6407" width="15.5703125" style="29" bestFit="1" customWidth="1"/>
    <col min="6408" max="6408" width="11.85546875" style="29" bestFit="1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9" style="29" customWidth="1"/>
    <col min="6658" max="6658" width="57.5703125" style="29" customWidth="1"/>
    <col min="6659" max="6659" width="20.140625" style="29" customWidth="1"/>
    <col min="6660" max="6661" width="17.5703125" style="29" bestFit="1" customWidth="1"/>
    <col min="6662" max="6662" width="16.42578125" style="29" bestFit="1" customWidth="1"/>
    <col min="6663" max="6663" width="15.5703125" style="29" bestFit="1" customWidth="1"/>
    <col min="6664" max="6664" width="11.85546875" style="29" bestFit="1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9" style="29" customWidth="1"/>
    <col min="6914" max="6914" width="57.5703125" style="29" customWidth="1"/>
    <col min="6915" max="6915" width="20.140625" style="29" customWidth="1"/>
    <col min="6916" max="6917" width="17.5703125" style="29" bestFit="1" customWidth="1"/>
    <col min="6918" max="6918" width="16.42578125" style="29" bestFit="1" customWidth="1"/>
    <col min="6919" max="6919" width="15.5703125" style="29" bestFit="1" customWidth="1"/>
    <col min="6920" max="6920" width="11.85546875" style="29" bestFit="1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9" style="29" customWidth="1"/>
    <col min="7170" max="7170" width="57.5703125" style="29" customWidth="1"/>
    <col min="7171" max="7171" width="20.140625" style="29" customWidth="1"/>
    <col min="7172" max="7173" width="17.5703125" style="29" bestFit="1" customWidth="1"/>
    <col min="7174" max="7174" width="16.42578125" style="29" bestFit="1" customWidth="1"/>
    <col min="7175" max="7175" width="15.5703125" style="29" bestFit="1" customWidth="1"/>
    <col min="7176" max="7176" width="11.85546875" style="29" bestFit="1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9" style="29" customWidth="1"/>
    <col min="7426" max="7426" width="57.5703125" style="29" customWidth="1"/>
    <col min="7427" max="7427" width="20.140625" style="29" customWidth="1"/>
    <col min="7428" max="7429" width="17.5703125" style="29" bestFit="1" customWidth="1"/>
    <col min="7430" max="7430" width="16.42578125" style="29" bestFit="1" customWidth="1"/>
    <col min="7431" max="7431" width="15.5703125" style="29" bestFit="1" customWidth="1"/>
    <col min="7432" max="7432" width="11.85546875" style="29" bestFit="1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9" style="29" customWidth="1"/>
    <col min="7682" max="7682" width="57.5703125" style="29" customWidth="1"/>
    <col min="7683" max="7683" width="20.140625" style="29" customWidth="1"/>
    <col min="7684" max="7685" width="17.5703125" style="29" bestFit="1" customWidth="1"/>
    <col min="7686" max="7686" width="16.42578125" style="29" bestFit="1" customWidth="1"/>
    <col min="7687" max="7687" width="15.5703125" style="29" bestFit="1" customWidth="1"/>
    <col min="7688" max="7688" width="11.85546875" style="29" bestFit="1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9" style="29" customWidth="1"/>
    <col min="7938" max="7938" width="57.5703125" style="29" customWidth="1"/>
    <col min="7939" max="7939" width="20.140625" style="29" customWidth="1"/>
    <col min="7940" max="7941" width="17.5703125" style="29" bestFit="1" customWidth="1"/>
    <col min="7942" max="7942" width="16.42578125" style="29" bestFit="1" customWidth="1"/>
    <col min="7943" max="7943" width="15.5703125" style="29" bestFit="1" customWidth="1"/>
    <col min="7944" max="7944" width="11.85546875" style="29" bestFit="1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9" style="29" customWidth="1"/>
    <col min="8194" max="8194" width="57.5703125" style="29" customWidth="1"/>
    <col min="8195" max="8195" width="20.140625" style="29" customWidth="1"/>
    <col min="8196" max="8197" width="17.5703125" style="29" bestFit="1" customWidth="1"/>
    <col min="8198" max="8198" width="16.42578125" style="29" bestFit="1" customWidth="1"/>
    <col min="8199" max="8199" width="15.5703125" style="29" bestFit="1" customWidth="1"/>
    <col min="8200" max="8200" width="11.85546875" style="29" bestFit="1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9" style="29" customWidth="1"/>
    <col min="8450" max="8450" width="57.5703125" style="29" customWidth="1"/>
    <col min="8451" max="8451" width="20.140625" style="29" customWidth="1"/>
    <col min="8452" max="8453" width="17.5703125" style="29" bestFit="1" customWidth="1"/>
    <col min="8454" max="8454" width="16.42578125" style="29" bestFit="1" customWidth="1"/>
    <col min="8455" max="8455" width="15.5703125" style="29" bestFit="1" customWidth="1"/>
    <col min="8456" max="8456" width="11.85546875" style="29" bestFit="1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9" style="29" customWidth="1"/>
    <col min="8706" max="8706" width="57.5703125" style="29" customWidth="1"/>
    <col min="8707" max="8707" width="20.140625" style="29" customWidth="1"/>
    <col min="8708" max="8709" width="17.5703125" style="29" bestFit="1" customWidth="1"/>
    <col min="8710" max="8710" width="16.42578125" style="29" bestFit="1" customWidth="1"/>
    <col min="8711" max="8711" width="15.5703125" style="29" bestFit="1" customWidth="1"/>
    <col min="8712" max="8712" width="11.85546875" style="29" bestFit="1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9" style="29" customWidth="1"/>
    <col min="8962" max="8962" width="57.5703125" style="29" customWidth="1"/>
    <col min="8963" max="8963" width="20.140625" style="29" customWidth="1"/>
    <col min="8964" max="8965" width="17.5703125" style="29" bestFit="1" customWidth="1"/>
    <col min="8966" max="8966" width="16.42578125" style="29" bestFit="1" customWidth="1"/>
    <col min="8967" max="8967" width="15.5703125" style="29" bestFit="1" customWidth="1"/>
    <col min="8968" max="8968" width="11.85546875" style="29" bestFit="1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9" style="29" customWidth="1"/>
    <col min="9218" max="9218" width="57.5703125" style="29" customWidth="1"/>
    <col min="9219" max="9219" width="20.140625" style="29" customWidth="1"/>
    <col min="9220" max="9221" width="17.5703125" style="29" bestFit="1" customWidth="1"/>
    <col min="9222" max="9222" width="16.42578125" style="29" bestFit="1" customWidth="1"/>
    <col min="9223" max="9223" width="15.5703125" style="29" bestFit="1" customWidth="1"/>
    <col min="9224" max="9224" width="11.85546875" style="29" bestFit="1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9" style="29" customWidth="1"/>
    <col min="9474" max="9474" width="57.5703125" style="29" customWidth="1"/>
    <col min="9475" max="9475" width="20.140625" style="29" customWidth="1"/>
    <col min="9476" max="9477" width="17.5703125" style="29" bestFit="1" customWidth="1"/>
    <col min="9478" max="9478" width="16.42578125" style="29" bestFit="1" customWidth="1"/>
    <col min="9479" max="9479" width="15.5703125" style="29" bestFit="1" customWidth="1"/>
    <col min="9480" max="9480" width="11.85546875" style="29" bestFit="1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9" style="29" customWidth="1"/>
    <col min="9730" max="9730" width="57.5703125" style="29" customWidth="1"/>
    <col min="9731" max="9731" width="20.140625" style="29" customWidth="1"/>
    <col min="9732" max="9733" width="17.5703125" style="29" bestFit="1" customWidth="1"/>
    <col min="9734" max="9734" width="16.42578125" style="29" bestFit="1" customWidth="1"/>
    <col min="9735" max="9735" width="15.5703125" style="29" bestFit="1" customWidth="1"/>
    <col min="9736" max="9736" width="11.85546875" style="29" bestFit="1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9" style="29" customWidth="1"/>
    <col min="9986" max="9986" width="57.5703125" style="29" customWidth="1"/>
    <col min="9987" max="9987" width="20.140625" style="29" customWidth="1"/>
    <col min="9988" max="9989" width="17.5703125" style="29" bestFit="1" customWidth="1"/>
    <col min="9990" max="9990" width="16.42578125" style="29" bestFit="1" customWidth="1"/>
    <col min="9991" max="9991" width="15.5703125" style="29" bestFit="1" customWidth="1"/>
    <col min="9992" max="9992" width="11.85546875" style="29" bestFit="1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9" style="29" customWidth="1"/>
    <col min="10242" max="10242" width="57.5703125" style="29" customWidth="1"/>
    <col min="10243" max="10243" width="20.140625" style="29" customWidth="1"/>
    <col min="10244" max="10245" width="17.5703125" style="29" bestFit="1" customWidth="1"/>
    <col min="10246" max="10246" width="16.42578125" style="29" bestFit="1" customWidth="1"/>
    <col min="10247" max="10247" width="15.5703125" style="29" bestFit="1" customWidth="1"/>
    <col min="10248" max="10248" width="11.85546875" style="29" bestFit="1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9" style="29" customWidth="1"/>
    <col min="10498" max="10498" width="57.5703125" style="29" customWidth="1"/>
    <col min="10499" max="10499" width="20.140625" style="29" customWidth="1"/>
    <col min="10500" max="10501" width="17.5703125" style="29" bestFit="1" customWidth="1"/>
    <col min="10502" max="10502" width="16.42578125" style="29" bestFit="1" customWidth="1"/>
    <col min="10503" max="10503" width="15.5703125" style="29" bestFit="1" customWidth="1"/>
    <col min="10504" max="10504" width="11.85546875" style="29" bestFit="1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9" style="29" customWidth="1"/>
    <col min="10754" max="10754" width="57.5703125" style="29" customWidth="1"/>
    <col min="10755" max="10755" width="20.140625" style="29" customWidth="1"/>
    <col min="10756" max="10757" width="17.5703125" style="29" bestFit="1" customWidth="1"/>
    <col min="10758" max="10758" width="16.42578125" style="29" bestFit="1" customWidth="1"/>
    <col min="10759" max="10759" width="15.5703125" style="29" bestFit="1" customWidth="1"/>
    <col min="10760" max="10760" width="11.85546875" style="29" bestFit="1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9" style="29" customWidth="1"/>
    <col min="11010" max="11010" width="57.5703125" style="29" customWidth="1"/>
    <col min="11011" max="11011" width="20.140625" style="29" customWidth="1"/>
    <col min="11012" max="11013" width="17.5703125" style="29" bestFit="1" customWidth="1"/>
    <col min="11014" max="11014" width="16.42578125" style="29" bestFit="1" customWidth="1"/>
    <col min="11015" max="11015" width="15.5703125" style="29" bestFit="1" customWidth="1"/>
    <col min="11016" max="11016" width="11.85546875" style="29" bestFit="1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9" style="29" customWidth="1"/>
    <col min="11266" max="11266" width="57.5703125" style="29" customWidth="1"/>
    <col min="11267" max="11267" width="20.140625" style="29" customWidth="1"/>
    <col min="11268" max="11269" width="17.5703125" style="29" bestFit="1" customWidth="1"/>
    <col min="11270" max="11270" width="16.42578125" style="29" bestFit="1" customWidth="1"/>
    <col min="11271" max="11271" width="15.5703125" style="29" bestFit="1" customWidth="1"/>
    <col min="11272" max="11272" width="11.85546875" style="29" bestFit="1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9" style="29" customWidth="1"/>
    <col min="11522" max="11522" width="57.5703125" style="29" customWidth="1"/>
    <col min="11523" max="11523" width="20.140625" style="29" customWidth="1"/>
    <col min="11524" max="11525" width="17.5703125" style="29" bestFit="1" customWidth="1"/>
    <col min="11526" max="11526" width="16.42578125" style="29" bestFit="1" customWidth="1"/>
    <col min="11527" max="11527" width="15.5703125" style="29" bestFit="1" customWidth="1"/>
    <col min="11528" max="11528" width="11.85546875" style="29" bestFit="1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9" style="29" customWidth="1"/>
    <col min="11778" max="11778" width="57.5703125" style="29" customWidth="1"/>
    <col min="11779" max="11779" width="20.140625" style="29" customWidth="1"/>
    <col min="11780" max="11781" width="17.5703125" style="29" bestFit="1" customWidth="1"/>
    <col min="11782" max="11782" width="16.42578125" style="29" bestFit="1" customWidth="1"/>
    <col min="11783" max="11783" width="15.5703125" style="29" bestFit="1" customWidth="1"/>
    <col min="11784" max="11784" width="11.85546875" style="29" bestFit="1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9" style="29" customWidth="1"/>
    <col min="12034" max="12034" width="57.5703125" style="29" customWidth="1"/>
    <col min="12035" max="12035" width="20.140625" style="29" customWidth="1"/>
    <col min="12036" max="12037" width="17.5703125" style="29" bestFit="1" customWidth="1"/>
    <col min="12038" max="12038" width="16.42578125" style="29" bestFit="1" customWidth="1"/>
    <col min="12039" max="12039" width="15.5703125" style="29" bestFit="1" customWidth="1"/>
    <col min="12040" max="12040" width="11.85546875" style="29" bestFit="1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9" style="29" customWidth="1"/>
    <col min="12290" max="12290" width="57.5703125" style="29" customWidth="1"/>
    <col min="12291" max="12291" width="20.140625" style="29" customWidth="1"/>
    <col min="12292" max="12293" width="17.5703125" style="29" bestFit="1" customWidth="1"/>
    <col min="12294" max="12294" width="16.42578125" style="29" bestFit="1" customWidth="1"/>
    <col min="12295" max="12295" width="15.5703125" style="29" bestFit="1" customWidth="1"/>
    <col min="12296" max="12296" width="11.85546875" style="29" bestFit="1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9" style="29" customWidth="1"/>
    <col min="12546" max="12546" width="57.5703125" style="29" customWidth="1"/>
    <col min="12547" max="12547" width="20.140625" style="29" customWidth="1"/>
    <col min="12548" max="12549" width="17.5703125" style="29" bestFit="1" customWidth="1"/>
    <col min="12550" max="12550" width="16.42578125" style="29" bestFit="1" customWidth="1"/>
    <col min="12551" max="12551" width="15.5703125" style="29" bestFit="1" customWidth="1"/>
    <col min="12552" max="12552" width="11.85546875" style="29" bestFit="1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9" style="29" customWidth="1"/>
    <col min="12802" max="12802" width="57.5703125" style="29" customWidth="1"/>
    <col min="12803" max="12803" width="20.140625" style="29" customWidth="1"/>
    <col min="12804" max="12805" width="17.5703125" style="29" bestFit="1" customWidth="1"/>
    <col min="12806" max="12806" width="16.42578125" style="29" bestFit="1" customWidth="1"/>
    <col min="12807" max="12807" width="15.5703125" style="29" bestFit="1" customWidth="1"/>
    <col min="12808" max="12808" width="11.85546875" style="29" bestFit="1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9" style="29" customWidth="1"/>
    <col min="13058" max="13058" width="57.5703125" style="29" customWidth="1"/>
    <col min="13059" max="13059" width="20.140625" style="29" customWidth="1"/>
    <col min="13060" max="13061" width="17.5703125" style="29" bestFit="1" customWidth="1"/>
    <col min="13062" max="13062" width="16.42578125" style="29" bestFit="1" customWidth="1"/>
    <col min="13063" max="13063" width="15.5703125" style="29" bestFit="1" customWidth="1"/>
    <col min="13064" max="13064" width="11.85546875" style="29" bestFit="1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9" style="29" customWidth="1"/>
    <col min="13314" max="13314" width="57.5703125" style="29" customWidth="1"/>
    <col min="13315" max="13315" width="20.140625" style="29" customWidth="1"/>
    <col min="13316" max="13317" width="17.5703125" style="29" bestFit="1" customWidth="1"/>
    <col min="13318" max="13318" width="16.42578125" style="29" bestFit="1" customWidth="1"/>
    <col min="13319" max="13319" width="15.5703125" style="29" bestFit="1" customWidth="1"/>
    <col min="13320" max="13320" width="11.85546875" style="29" bestFit="1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9" style="29" customWidth="1"/>
    <col min="13570" max="13570" width="57.5703125" style="29" customWidth="1"/>
    <col min="13571" max="13571" width="20.140625" style="29" customWidth="1"/>
    <col min="13572" max="13573" width="17.5703125" style="29" bestFit="1" customWidth="1"/>
    <col min="13574" max="13574" width="16.42578125" style="29" bestFit="1" customWidth="1"/>
    <col min="13575" max="13575" width="15.5703125" style="29" bestFit="1" customWidth="1"/>
    <col min="13576" max="13576" width="11.85546875" style="29" bestFit="1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9" style="29" customWidth="1"/>
    <col min="13826" max="13826" width="57.5703125" style="29" customWidth="1"/>
    <col min="13827" max="13827" width="20.140625" style="29" customWidth="1"/>
    <col min="13828" max="13829" width="17.5703125" style="29" bestFit="1" customWidth="1"/>
    <col min="13830" max="13830" width="16.42578125" style="29" bestFit="1" customWidth="1"/>
    <col min="13831" max="13831" width="15.5703125" style="29" bestFit="1" customWidth="1"/>
    <col min="13832" max="13832" width="11.85546875" style="29" bestFit="1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9" style="29" customWidth="1"/>
    <col min="14082" max="14082" width="57.5703125" style="29" customWidth="1"/>
    <col min="14083" max="14083" width="20.140625" style="29" customWidth="1"/>
    <col min="14084" max="14085" width="17.5703125" style="29" bestFit="1" customWidth="1"/>
    <col min="14086" max="14086" width="16.42578125" style="29" bestFit="1" customWidth="1"/>
    <col min="14087" max="14087" width="15.5703125" style="29" bestFit="1" customWidth="1"/>
    <col min="14088" max="14088" width="11.85546875" style="29" bestFit="1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9" style="29" customWidth="1"/>
    <col min="14338" max="14338" width="57.5703125" style="29" customWidth="1"/>
    <col min="14339" max="14339" width="20.140625" style="29" customWidth="1"/>
    <col min="14340" max="14341" width="17.5703125" style="29" bestFit="1" customWidth="1"/>
    <col min="14342" max="14342" width="16.42578125" style="29" bestFit="1" customWidth="1"/>
    <col min="14343" max="14343" width="15.5703125" style="29" bestFit="1" customWidth="1"/>
    <col min="14344" max="14344" width="11.85546875" style="29" bestFit="1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9" style="29" customWidth="1"/>
    <col min="14594" max="14594" width="57.5703125" style="29" customWidth="1"/>
    <col min="14595" max="14595" width="20.140625" style="29" customWidth="1"/>
    <col min="14596" max="14597" width="17.5703125" style="29" bestFit="1" customWidth="1"/>
    <col min="14598" max="14598" width="16.42578125" style="29" bestFit="1" customWidth="1"/>
    <col min="14599" max="14599" width="15.5703125" style="29" bestFit="1" customWidth="1"/>
    <col min="14600" max="14600" width="11.85546875" style="29" bestFit="1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9" style="29" customWidth="1"/>
    <col min="14850" max="14850" width="57.5703125" style="29" customWidth="1"/>
    <col min="14851" max="14851" width="20.140625" style="29" customWidth="1"/>
    <col min="14852" max="14853" width="17.5703125" style="29" bestFit="1" customWidth="1"/>
    <col min="14854" max="14854" width="16.42578125" style="29" bestFit="1" customWidth="1"/>
    <col min="14855" max="14855" width="15.5703125" style="29" bestFit="1" customWidth="1"/>
    <col min="14856" max="14856" width="11.85546875" style="29" bestFit="1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9" style="29" customWidth="1"/>
    <col min="15106" max="15106" width="57.5703125" style="29" customWidth="1"/>
    <col min="15107" max="15107" width="20.140625" style="29" customWidth="1"/>
    <col min="15108" max="15109" width="17.5703125" style="29" bestFit="1" customWidth="1"/>
    <col min="15110" max="15110" width="16.42578125" style="29" bestFit="1" customWidth="1"/>
    <col min="15111" max="15111" width="15.5703125" style="29" bestFit="1" customWidth="1"/>
    <col min="15112" max="15112" width="11.85546875" style="29" bestFit="1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9" style="29" customWidth="1"/>
    <col min="15362" max="15362" width="57.5703125" style="29" customWidth="1"/>
    <col min="15363" max="15363" width="20.140625" style="29" customWidth="1"/>
    <col min="15364" max="15365" width="17.5703125" style="29" bestFit="1" customWidth="1"/>
    <col min="15366" max="15366" width="16.42578125" style="29" bestFit="1" customWidth="1"/>
    <col min="15367" max="15367" width="15.5703125" style="29" bestFit="1" customWidth="1"/>
    <col min="15368" max="15368" width="11.85546875" style="29" bestFit="1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9" style="29" customWidth="1"/>
    <col min="15618" max="15618" width="57.5703125" style="29" customWidth="1"/>
    <col min="15619" max="15619" width="20.140625" style="29" customWidth="1"/>
    <col min="15620" max="15621" width="17.5703125" style="29" bestFit="1" customWidth="1"/>
    <col min="15622" max="15622" width="16.42578125" style="29" bestFit="1" customWidth="1"/>
    <col min="15623" max="15623" width="15.5703125" style="29" bestFit="1" customWidth="1"/>
    <col min="15624" max="15624" width="11.85546875" style="29" bestFit="1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9" style="29" customWidth="1"/>
    <col min="15874" max="15874" width="57.5703125" style="29" customWidth="1"/>
    <col min="15875" max="15875" width="20.140625" style="29" customWidth="1"/>
    <col min="15876" max="15877" width="17.5703125" style="29" bestFit="1" customWidth="1"/>
    <col min="15878" max="15878" width="16.42578125" style="29" bestFit="1" customWidth="1"/>
    <col min="15879" max="15879" width="15.5703125" style="29" bestFit="1" customWidth="1"/>
    <col min="15880" max="15880" width="11.85546875" style="29" bestFit="1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9" style="29" customWidth="1"/>
    <col min="16130" max="16130" width="57.5703125" style="29" customWidth="1"/>
    <col min="16131" max="16131" width="20.140625" style="29" customWidth="1"/>
    <col min="16132" max="16133" width="17.5703125" style="29" bestFit="1" customWidth="1"/>
    <col min="16134" max="16134" width="16.42578125" style="29" bestFit="1" customWidth="1"/>
    <col min="16135" max="16135" width="15.5703125" style="29" bestFit="1" customWidth="1"/>
    <col min="16136" max="16136" width="11.85546875" style="29" bestFit="1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15.75" hidden="1" x14ac:dyDescent="0.2">
      <c r="A1" s="308" t="s">
        <v>0</v>
      </c>
      <c r="B1" s="308"/>
      <c r="C1" s="308"/>
      <c r="D1" s="308"/>
      <c r="E1" s="308"/>
      <c r="F1" s="308"/>
      <c r="G1" s="308"/>
      <c r="H1" s="308"/>
      <c r="I1" s="35"/>
      <c r="J1" s="35"/>
      <c r="K1" s="35"/>
      <c r="L1" s="164"/>
      <c r="M1" s="164"/>
      <c r="N1" s="164"/>
      <c r="O1" s="164"/>
    </row>
    <row r="2" spans="1:15" ht="18" hidden="1" x14ac:dyDescent="0.2">
      <c r="A2" s="167"/>
      <c r="B2" s="167"/>
      <c r="C2" s="167"/>
      <c r="D2" s="167"/>
      <c r="E2" s="167"/>
      <c r="F2" s="167"/>
      <c r="G2" s="167"/>
      <c r="H2" s="179"/>
      <c r="I2" s="168"/>
      <c r="J2" s="168"/>
      <c r="K2" s="168"/>
      <c r="L2" s="164"/>
      <c r="M2" s="164"/>
      <c r="N2" s="164"/>
      <c r="O2" s="164"/>
    </row>
    <row r="3" spans="1:15" ht="15.75" hidden="1" customHeight="1" x14ac:dyDescent="0.2">
      <c r="A3" s="308" t="s">
        <v>23</v>
      </c>
      <c r="B3" s="308"/>
      <c r="C3" s="308"/>
      <c r="D3" s="308"/>
      <c r="E3" s="308"/>
      <c r="F3" s="308"/>
      <c r="G3" s="308"/>
      <c r="H3" s="308"/>
      <c r="I3" s="35"/>
      <c r="J3" s="35"/>
      <c r="K3" s="35"/>
      <c r="L3" s="164"/>
      <c r="M3" s="164"/>
      <c r="N3" s="164"/>
      <c r="O3" s="164"/>
    </row>
    <row r="4" spans="1:15" ht="18" hidden="1" x14ac:dyDescent="0.2">
      <c r="A4" s="167"/>
      <c r="B4" s="167"/>
      <c r="C4" s="167"/>
      <c r="D4" s="167"/>
      <c r="E4" s="167"/>
      <c r="F4" s="167"/>
      <c r="G4" s="167"/>
      <c r="H4" s="179"/>
      <c r="I4" s="168"/>
      <c r="J4" s="168"/>
      <c r="K4" s="168"/>
      <c r="L4" s="164"/>
      <c r="M4" s="164"/>
      <c r="N4" s="164"/>
      <c r="O4" s="164"/>
    </row>
    <row r="5" spans="1:15" ht="15.75" hidden="1" customHeight="1" x14ac:dyDescent="0.2">
      <c r="A5" s="308" t="s">
        <v>24</v>
      </c>
      <c r="B5" s="308"/>
      <c r="C5" s="308"/>
      <c r="D5" s="308"/>
      <c r="E5" s="308"/>
      <c r="F5" s="308"/>
      <c r="G5" s="308"/>
      <c r="H5" s="308"/>
      <c r="I5" s="35"/>
      <c r="J5" s="35"/>
      <c r="K5" s="35"/>
      <c r="L5" s="164"/>
      <c r="M5" s="164"/>
      <c r="N5" s="164"/>
      <c r="O5" s="164"/>
    </row>
    <row r="6" spans="1:15" ht="18" hidden="1" x14ac:dyDescent="0.2">
      <c r="A6" s="58"/>
      <c r="B6" s="58"/>
      <c r="C6" s="58"/>
      <c r="D6" s="58"/>
      <c r="E6" s="58"/>
      <c r="F6" s="58"/>
      <c r="G6" s="58"/>
      <c r="H6" s="179"/>
      <c r="I6" s="59"/>
      <c r="J6" s="59"/>
      <c r="K6" s="59"/>
      <c r="L6" s="53"/>
      <c r="M6" s="53"/>
      <c r="N6" s="53"/>
      <c r="O6" s="53"/>
    </row>
    <row r="7" spans="1:15" s="30" customFormat="1" ht="60" customHeight="1" x14ac:dyDescent="0.25">
      <c r="A7" s="307" t="s">
        <v>3</v>
      </c>
      <c r="B7" s="307"/>
      <c r="C7" s="159" t="s">
        <v>606</v>
      </c>
      <c r="D7" s="159" t="s">
        <v>588</v>
      </c>
      <c r="E7" s="159" t="s">
        <v>589</v>
      </c>
      <c r="F7" s="159" t="s">
        <v>607</v>
      </c>
      <c r="G7" s="67" t="s">
        <v>260</v>
      </c>
      <c r="H7" s="159" t="s">
        <v>261</v>
      </c>
      <c r="I7" s="54"/>
      <c r="J7" s="54"/>
      <c r="K7" s="54"/>
      <c r="L7" s="54"/>
      <c r="M7" s="54"/>
      <c r="N7" s="54"/>
      <c r="O7" s="54"/>
    </row>
    <row r="8" spans="1:15" s="31" customFormat="1" ht="12.75" customHeight="1" x14ac:dyDescent="0.2">
      <c r="A8" s="306">
        <v>1</v>
      </c>
      <c r="B8" s="306"/>
      <c r="C8" s="68">
        <v>2</v>
      </c>
      <c r="D8" s="68">
        <v>3</v>
      </c>
      <c r="E8" s="68">
        <v>4.3333333333333304</v>
      </c>
      <c r="F8" s="68">
        <v>5.0833333333333304</v>
      </c>
      <c r="G8" s="68">
        <v>6</v>
      </c>
      <c r="H8" s="160">
        <v>7</v>
      </c>
      <c r="I8" s="56"/>
      <c r="J8" s="56"/>
      <c r="K8" s="56"/>
      <c r="L8" s="56"/>
      <c r="M8" s="55"/>
      <c r="N8" s="55"/>
      <c r="O8" s="55"/>
    </row>
    <row r="9" spans="1:15" s="31" customFormat="1" x14ac:dyDescent="0.2">
      <c r="A9" s="201"/>
      <c r="B9" s="202" t="s">
        <v>80</v>
      </c>
      <c r="C9" s="194">
        <v>60983257.100000001</v>
      </c>
      <c r="D9" s="194">
        <v>57484770</v>
      </c>
      <c r="E9" s="247">
        <v>63100954</v>
      </c>
      <c r="F9" s="194">
        <f>+F10+F113</f>
        <v>56736178.819999993</v>
      </c>
      <c r="G9" s="194">
        <f>+F9/C9*100</f>
        <v>93.035665062894765</v>
      </c>
      <c r="H9" s="194">
        <f>+F9/E9*100</f>
        <v>89.913345557342907</v>
      </c>
      <c r="I9" s="57"/>
      <c r="J9" s="57"/>
      <c r="K9" s="57"/>
      <c r="L9" s="57"/>
      <c r="M9" s="60"/>
      <c r="N9" s="60"/>
      <c r="O9" s="60"/>
    </row>
    <row r="10" spans="1:15" ht="20.25" customHeight="1" x14ac:dyDescent="0.2">
      <c r="A10" s="195" t="s">
        <v>81</v>
      </c>
      <c r="B10" s="196" t="s">
        <v>82</v>
      </c>
      <c r="C10" s="197">
        <v>36904070.780000001</v>
      </c>
      <c r="D10" s="198">
        <v>37253769</v>
      </c>
      <c r="E10" s="198">
        <v>39221440</v>
      </c>
      <c r="F10" s="197">
        <f>+F11++F23+F56+F65+F73+F90+F98</f>
        <v>37675591.879999995</v>
      </c>
      <c r="G10" s="197">
        <f>+F10/C10*100</f>
        <v>102.09061245465125</v>
      </c>
      <c r="H10" s="197">
        <f>+F10/E10*100</f>
        <v>96.058665566588047</v>
      </c>
      <c r="I10" s="166"/>
      <c r="J10" s="166"/>
      <c r="K10" s="166"/>
      <c r="L10" s="166"/>
      <c r="M10" s="166"/>
      <c r="N10" s="166"/>
      <c r="O10" s="166"/>
    </row>
    <row r="11" spans="1:15" x14ac:dyDescent="0.2">
      <c r="A11" s="183" t="s">
        <v>83</v>
      </c>
      <c r="B11" s="184" t="s">
        <v>84</v>
      </c>
      <c r="C11" s="180">
        <v>28813021.649999999</v>
      </c>
      <c r="D11" s="158">
        <v>29999985</v>
      </c>
      <c r="E11" s="158">
        <v>31384229</v>
      </c>
      <c r="F11" s="180">
        <f>+F12+F17+F19</f>
        <v>31167855.979999997</v>
      </c>
      <c r="G11" s="180">
        <f t="shared" ref="G11:G72" si="0">+F11/C11*100</f>
        <v>108.172812829577</v>
      </c>
      <c r="H11" s="180">
        <f>+F11/E11*100</f>
        <v>99.310567673974077</v>
      </c>
      <c r="I11" s="169"/>
      <c r="J11" s="169"/>
      <c r="K11" s="169"/>
      <c r="L11" s="169"/>
      <c r="M11" s="169"/>
      <c r="N11" s="169"/>
      <c r="O11" s="169"/>
    </row>
    <row r="12" spans="1:15" x14ac:dyDescent="0.2">
      <c r="A12" s="181" t="s">
        <v>85</v>
      </c>
      <c r="B12" s="182" t="s">
        <v>86</v>
      </c>
      <c r="C12" s="180">
        <v>24136650.27</v>
      </c>
      <c r="D12" s="178"/>
      <c r="E12" s="178"/>
      <c r="F12" s="180">
        <f>SUM(F13:F16)</f>
        <v>26087762.809999999</v>
      </c>
      <c r="G12" s="180">
        <f t="shared" si="0"/>
        <v>108.08360944113724</v>
      </c>
      <c r="H12" s="180"/>
      <c r="I12" s="169"/>
      <c r="J12" s="169"/>
      <c r="K12" s="169"/>
      <c r="L12" s="169"/>
      <c r="M12" s="169"/>
      <c r="N12" s="169"/>
      <c r="O12" s="169"/>
    </row>
    <row r="13" spans="1:15" x14ac:dyDescent="0.2">
      <c r="A13" s="66" t="s">
        <v>87</v>
      </c>
      <c r="B13" s="64" t="s">
        <v>88</v>
      </c>
      <c r="C13" s="61">
        <v>24090184.649999999</v>
      </c>
      <c r="D13" s="177"/>
      <c r="E13" s="177"/>
      <c r="F13" s="176">
        <v>26039884.23</v>
      </c>
      <c r="G13" s="176">
        <f t="shared" si="0"/>
        <v>108.09333597200137</v>
      </c>
      <c r="H13" s="180"/>
      <c r="I13" s="62"/>
      <c r="J13" s="62"/>
      <c r="K13" s="62"/>
      <c r="L13" s="62"/>
      <c r="M13" s="63"/>
      <c r="N13" s="63"/>
      <c r="O13" s="63"/>
    </row>
    <row r="14" spans="1:15" x14ac:dyDescent="0.2">
      <c r="A14" s="66" t="s">
        <v>373</v>
      </c>
      <c r="B14" s="64" t="s">
        <v>374</v>
      </c>
      <c r="C14" s="61">
        <v>0</v>
      </c>
      <c r="D14" s="177"/>
      <c r="E14" s="177"/>
      <c r="F14" s="176"/>
      <c r="G14" s="176" t="e">
        <f t="shared" si="0"/>
        <v>#DIV/0!</v>
      </c>
      <c r="H14" s="180"/>
      <c r="I14" s="62"/>
      <c r="J14" s="62"/>
      <c r="K14" s="62"/>
      <c r="L14" s="62"/>
      <c r="M14" s="63"/>
      <c r="N14" s="63"/>
      <c r="O14" s="63"/>
    </row>
    <row r="15" spans="1:15" x14ac:dyDescent="0.2">
      <c r="A15" s="66" t="s">
        <v>89</v>
      </c>
      <c r="B15" s="64" t="s">
        <v>90</v>
      </c>
      <c r="C15" s="61">
        <v>0</v>
      </c>
      <c r="D15" s="177"/>
      <c r="E15" s="177"/>
      <c r="F15" s="176"/>
      <c r="G15" s="176" t="e">
        <f t="shared" si="0"/>
        <v>#DIV/0!</v>
      </c>
      <c r="H15" s="180"/>
      <c r="I15" s="62"/>
      <c r="J15" s="62"/>
      <c r="K15" s="62"/>
      <c r="L15" s="62"/>
      <c r="M15" s="63"/>
      <c r="N15" s="63"/>
      <c r="O15" s="63"/>
    </row>
    <row r="16" spans="1:15" x14ac:dyDescent="0.2">
      <c r="A16" s="66" t="s">
        <v>375</v>
      </c>
      <c r="B16" s="64" t="s">
        <v>376</v>
      </c>
      <c r="C16" s="61">
        <v>46465.62</v>
      </c>
      <c r="D16" s="177"/>
      <c r="E16" s="177"/>
      <c r="F16" s="176">
        <v>47878.58</v>
      </c>
      <c r="G16" s="176">
        <f t="shared" si="0"/>
        <v>103.04087193929618</v>
      </c>
      <c r="H16" s="180"/>
      <c r="I16" s="62"/>
      <c r="J16" s="62"/>
      <c r="K16" s="62"/>
      <c r="L16" s="62"/>
      <c r="M16" s="63"/>
      <c r="N16" s="63"/>
      <c r="O16" s="63"/>
    </row>
    <row r="17" spans="1:15" x14ac:dyDescent="0.2">
      <c r="A17" s="181" t="s">
        <v>91</v>
      </c>
      <c r="B17" s="182" t="s">
        <v>92</v>
      </c>
      <c r="C17" s="180">
        <v>698964.33</v>
      </c>
      <c r="D17" s="178"/>
      <c r="E17" s="178"/>
      <c r="F17" s="180">
        <f>+F18</f>
        <v>775619.06</v>
      </c>
      <c r="G17" s="180">
        <f t="shared" si="0"/>
        <v>110.96690155848154</v>
      </c>
      <c r="H17" s="180"/>
      <c r="I17" s="169"/>
      <c r="J17" s="169"/>
      <c r="K17" s="169"/>
      <c r="L17" s="169"/>
      <c r="M17" s="169"/>
      <c r="N17" s="169"/>
      <c r="O17" s="169"/>
    </row>
    <row r="18" spans="1:15" x14ac:dyDescent="0.2">
      <c r="A18" s="66" t="s">
        <v>93</v>
      </c>
      <c r="B18" s="64" t="s">
        <v>92</v>
      </c>
      <c r="C18" s="61">
        <v>698964.33</v>
      </c>
      <c r="D18" s="177"/>
      <c r="E18" s="177"/>
      <c r="F18" s="176">
        <v>775619.06</v>
      </c>
      <c r="G18" s="176">
        <f t="shared" si="0"/>
        <v>110.96690155848154</v>
      </c>
      <c r="H18" s="180"/>
      <c r="I18" s="62"/>
      <c r="J18" s="62"/>
      <c r="K18" s="62"/>
      <c r="L18" s="62"/>
      <c r="M18" s="63"/>
      <c r="N18" s="63"/>
      <c r="O18" s="63"/>
    </row>
    <row r="19" spans="1:15" x14ac:dyDescent="0.2">
      <c r="A19" s="181" t="s">
        <v>94</v>
      </c>
      <c r="B19" s="182" t="s">
        <v>95</v>
      </c>
      <c r="C19" s="180">
        <v>3977407.05</v>
      </c>
      <c r="D19" s="178"/>
      <c r="E19" s="178"/>
      <c r="F19" s="180">
        <f>SUM(F20:F22)</f>
        <v>4304474.1100000003</v>
      </c>
      <c r="G19" s="180">
        <f t="shared" si="0"/>
        <v>108.22312264971725</v>
      </c>
      <c r="H19" s="180"/>
      <c r="I19" s="169"/>
      <c r="J19" s="169"/>
      <c r="K19" s="169"/>
      <c r="L19" s="169"/>
      <c r="M19" s="169"/>
      <c r="N19" s="169"/>
      <c r="O19" s="169"/>
    </row>
    <row r="20" spans="1:15" x14ac:dyDescent="0.2">
      <c r="A20" s="66" t="s">
        <v>377</v>
      </c>
      <c r="B20" s="64" t="s">
        <v>378</v>
      </c>
      <c r="C20" s="61">
        <v>0</v>
      </c>
      <c r="D20" s="177"/>
      <c r="E20" s="177"/>
      <c r="F20" s="176">
        <v>0</v>
      </c>
      <c r="G20" s="176" t="e">
        <f t="shared" si="0"/>
        <v>#DIV/0!</v>
      </c>
      <c r="H20" s="180"/>
      <c r="I20" s="62"/>
      <c r="J20" s="62"/>
      <c r="K20" s="62"/>
      <c r="L20" s="62"/>
      <c r="M20" s="63"/>
      <c r="N20" s="63"/>
      <c r="O20" s="63"/>
    </row>
    <row r="21" spans="1:15" x14ac:dyDescent="0.2">
      <c r="A21" s="66" t="s">
        <v>96</v>
      </c>
      <c r="B21" s="64" t="s">
        <v>97</v>
      </c>
      <c r="C21" s="61">
        <v>3977407.05</v>
      </c>
      <c r="D21" s="177"/>
      <c r="E21" s="177"/>
      <c r="F21" s="176">
        <v>4304474.1100000003</v>
      </c>
      <c r="G21" s="176">
        <f t="shared" si="0"/>
        <v>108.22312264971725</v>
      </c>
      <c r="H21" s="180"/>
      <c r="I21" s="62"/>
      <c r="J21" s="62"/>
      <c r="K21" s="62"/>
      <c r="L21" s="62"/>
      <c r="M21" s="63"/>
      <c r="N21" s="63"/>
      <c r="O21" s="63"/>
    </row>
    <row r="22" spans="1:15" x14ac:dyDescent="0.2">
      <c r="A22" s="66" t="s">
        <v>379</v>
      </c>
      <c r="B22" s="64" t="s">
        <v>380</v>
      </c>
      <c r="C22" s="61">
        <v>0</v>
      </c>
      <c r="D22" s="177"/>
      <c r="E22" s="177"/>
      <c r="F22" s="176">
        <v>0</v>
      </c>
      <c r="G22" s="176" t="e">
        <f t="shared" si="0"/>
        <v>#DIV/0!</v>
      </c>
      <c r="H22" s="180"/>
      <c r="I22" s="62"/>
      <c r="J22" s="62"/>
      <c r="K22" s="62"/>
      <c r="L22" s="62"/>
      <c r="M22" s="63"/>
      <c r="N22" s="63"/>
      <c r="O22" s="63"/>
    </row>
    <row r="23" spans="1:15" x14ac:dyDescent="0.2">
      <c r="A23" s="183" t="s">
        <v>98</v>
      </c>
      <c r="B23" s="184" t="s">
        <v>99</v>
      </c>
      <c r="C23" s="180">
        <v>6741643.5700000003</v>
      </c>
      <c r="D23" s="158">
        <v>6947942</v>
      </c>
      <c r="E23" s="158">
        <v>7503207</v>
      </c>
      <c r="F23" s="180">
        <f>+F24+F29+F36+F46+F48</f>
        <v>5953577.709999999</v>
      </c>
      <c r="G23" s="180">
        <f t="shared" si="0"/>
        <v>88.310478716097393</v>
      </c>
      <c r="H23" s="180">
        <f>+F23/E23*100</f>
        <v>79.347107310247452</v>
      </c>
      <c r="I23" s="169"/>
      <c r="J23" s="169"/>
      <c r="K23" s="169"/>
      <c r="L23" s="169"/>
      <c r="M23" s="169"/>
      <c r="N23" s="169"/>
      <c r="O23" s="169"/>
    </row>
    <row r="24" spans="1:15" x14ac:dyDescent="0.2">
      <c r="A24" s="181" t="s">
        <v>100</v>
      </c>
      <c r="B24" s="182" t="s">
        <v>101</v>
      </c>
      <c r="C24" s="180">
        <v>807387.75</v>
      </c>
      <c r="D24" s="178"/>
      <c r="E24" s="178"/>
      <c r="F24" s="180">
        <f>SUM(F25:F28)</f>
        <v>716731.62</v>
      </c>
      <c r="G24" s="180">
        <f t="shared" si="0"/>
        <v>88.771673833297569</v>
      </c>
      <c r="H24" s="180"/>
      <c r="I24" s="169"/>
      <c r="J24" s="169"/>
      <c r="K24" s="169"/>
      <c r="L24" s="169"/>
      <c r="M24" s="169"/>
      <c r="N24" s="169"/>
      <c r="O24" s="169"/>
    </row>
    <row r="25" spans="1:15" x14ac:dyDescent="0.2">
      <c r="A25" s="66" t="s">
        <v>102</v>
      </c>
      <c r="B25" s="64" t="s">
        <v>103</v>
      </c>
      <c r="C25" s="61">
        <v>390648.87</v>
      </c>
      <c r="D25" s="177"/>
      <c r="E25" s="177"/>
      <c r="F25" s="176">
        <v>312383.2</v>
      </c>
      <c r="G25" s="176">
        <f t="shared" si="0"/>
        <v>79.965212749751458</v>
      </c>
      <c r="H25" s="180"/>
      <c r="I25" s="62"/>
      <c r="J25" s="62"/>
      <c r="K25" s="62"/>
      <c r="L25" s="62"/>
      <c r="M25" s="63"/>
      <c r="N25" s="63"/>
      <c r="O25" s="63"/>
    </row>
    <row r="26" spans="1:15" x14ac:dyDescent="0.2">
      <c r="A26" s="66" t="s">
        <v>104</v>
      </c>
      <c r="B26" s="64" t="s">
        <v>105</v>
      </c>
      <c r="C26" s="61">
        <v>312880.52</v>
      </c>
      <c r="D26" s="177"/>
      <c r="E26" s="177"/>
      <c r="F26" s="176">
        <v>318229.56</v>
      </c>
      <c r="G26" s="176">
        <f t="shared" si="0"/>
        <v>101.70961106814831</v>
      </c>
      <c r="H26" s="180"/>
      <c r="I26" s="62"/>
      <c r="J26" s="62"/>
      <c r="K26" s="62"/>
      <c r="L26" s="62"/>
      <c r="M26" s="63"/>
      <c r="N26" s="63"/>
      <c r="O26" s="63"/>
    </row>
    <row r="27" spans="1:15" x14ac:dyDescent="0.2">
      <c r="A27" s="66" t="s">
        <v>106</v>
      </c>
      <c r="B27" s="64" t="s">
        <v>107</v>
      </c>
      <c r="C27" s="61">
        <v>103858.36</v>
      </c>
      <c r="D27" s="177"/>
      <c r="E27" s="177"/>
      <c r="F27" s="176">
        <v>86118.86</v>
      </c>
      <c r="G27" s="176">
        <f t="shared" si="0"/>
        <v>82.919526170064699</v>
      </c>
      <c r="H27" s="180"/>
      <c r="I27" s="63"/>
      <c r="J27" s="63"/>
      <c r="K27" s="63"/>
      <c r="L27" s="63"/>
      <c r="M27" s="63"/>
      <c r="N27" s="63"/>
      <c r="O27" s="63"/>
    </row>
    <row r="28" spans="1:15" x14ac:dyDescent="0.2">
      <c r="A28" s="66" t="s">
        <v>108</v>
      </c>
      <c r="B28" s="64" t="s">
        <v>109</v>
      </c>
      <c r="C28" s="61">
        <v>0</v>
      </c>
      <c r="D28" s="177"/>
      <c r="E28" s="177"/>
      <c r="F28" s="176"/>
      <c r="G28" s="176" t="e">
        <f t="shared" si="0"/>
        <v>#DIV/0!</v>
      </c>
      <c r="H28" s="180"/>
      <c r="I28" s="63"/>
      <c r="J28" s="63"/>
      <c r="K28" s="63"/>
      <c r="L28" s="63"/>
      <c r="M28" s="63"/>
      <c r="N28" s="63"/>
      <c r="O28" s="63"/>
    </row>
    <row r="29" spans="1:15" x14ac:dyDescent="0.2">
      <c r="A29" s="181" t="s">
        <v>110</v>
      </c>
      <c r="B29" s="182" t="s">
        <v>111</v>
      </c>
      <c r="C29" s="180">
        <v>2166457.5299999998</v>
      </c>
      <c r="D29" s="178"/>
      <c r="E29" s="178"/>
      <c r="F29" s="180">
        <f>SUM(F30:F35)</f>
        <v>2138364.38</v>
      </c>
      <c r="G29" s="180">
        <f t="shared" si="0"/>
        <v>98.703267910356871</v>
      </c>
      <c r="H29" s="180"/>
      <c r="I29" s="169"/>
      <c r="J29" s="169"/>
      <c r="K29" s="169"/>
      <c r="L29" s="169"/>
      <c r="M29" s="169"/>
      <c r="N29" s="169"/>
      <c r="O29" s="169"/>
    </row>
    <row r="30" spans="1:15" x14ac:dyDescent="0.2">
      <c r="A30" s="66" t="s">
        <v>112</v>
      </c>
      <c r="B30" s="64" t="s">
        <v>113</v>
      </c>
      <c r="C30" s="61">
        <v>1291102.1299999999</v>
      </c>
      <c r="D30" s="177"/>
      <c r="E30" s="177"/>
      <c r="F30" s="176">
        <v>1449549.2</v>
      </c>
      <c r="G30" s="176">
        <f t="shared" si="0"/>
        <v>112.2722336458387</v>
      </c>
      <c r="H30" s="180"/>
      <c r="I30" s="63"/>
      <c r="J30" s="63"/>
      <c r="K30" s="63"/>
      <c r="L30" s="63"/>
      <c r="M30" s="63"/>
      <c r="N30" s="63"/>
      <c r="O30" s="63"/>
    </row>
    <row r="31" spans="1:15" x14ac:dyDescent="0.2">
      <c r="A31" s="66" t="s">
        <v>381</v>
      </c>
      <c r="B31" s="64" t="s">
        <v>382</v>
      </c>
      <c r="C31" s="61">
        <v>0</v>
      </c>
      <c r="D31" s="177"/>
      <c r="E31" s="177"/>
      <c r="F31" s="176"/>
      <c r="G31" s="176" t="e">
        <f t="shared" si="0"/>
        <v>#DIV/0!</v>
      </c>
      <c r="H31" s="180"/>
      <c r="I31" s="63"/>
      <c r="J31" s="63"/>
      <c r="K31" s="63"/>
      <c r="L31" s="63"/>
      <c r="M31" s="63"/>
      <c r="N31" s="63"/>
      <c r="O31" s="63"/>
    </row>
    <row r="32" spans="1:15" x14ac:dyDescent="0.2">
      <c r="A32" s="66" t="s">
        <v>114</v>
      </c>
      <c r="B32" s="64" t="s">
        <v>115</v>
      </c>
      <c r="C32" s="61">
        <v>739338.5</v>
      </c>
      <c r="D32" s="177"/>
      <c r="E32" s="177"/>
      <c r="F32" s="176">
        <v>613896.31000000006</v>
      </c>
      <c r="G32" s="176">
        <f t="shared" si="0"/>
        <v>83.033185746447685</v>
      </c>
      <c r="H32" s="180"/>
      <c r="I32" s="63"/>
      <c r="J32" s="63"/>
      <c r="K32" s="63"/>
      <c r="L32" s="63"/>
      <c r="M32" s="63"/>
      <c r="N32" s="63"/>
      <c r="O32" s="63"/>
    </row>
    <row r="33" spans="1:15" x14ac:dyDescent="0.2">
      <c r="A33" s="66" t="s">
        <v>116</v>
      </c>
      <c r="B33" s="64" t="s">
        <v>117</v>
      </c>
      <c r="C33" s="61">
        <v>66186.16</v>
      </c>
      <c r="D33" s="177"/>
      <c r="E33" s="177"/>
      <c r="F33" s="176">
        <v>42082.48</v>
      </c>
      <c r="G33" s="176">
        <f t="shared" si="0"/>
        <v>63.581993576904907</v>
      </c>
      <c r="H33" s="180"/>
      <c r="I33" s="63"/>
      <c r="J33" s="63"/>
      <c r="K33" s="63"/>
      <c r="L33" s="63"/>
      <c r="M33" s="63"/>
      <c r="N33" s="63"/>
      <c r="O33" s="63"/>
    </row>
    <row r="34" spans="1:15" x14ac:dyDescent="0.2">
      <c r="A34" s="66" t="s">
        <v>118</v>
      </c>
      <c r="B34" s="64" t="s">
        <v>119</v>
      </c>
      <c r="C34" s="61">
        <v>24514.63</v>
      </c>
      <c r="D34" s="177"/>
      <c r="E34" s="177"/>
      <c r="F34" s="176">
        <v>6852.8</v>
      </c>
      <c r="G34" s="176">
        <f t="shared" si="0"/>
        <v>27.953919761383304</v>
      </c>
      <c r="H34" s="180"/>
      <c r="I34" s="63"/>
      <c r="J34" s="63"/>
      <c r="K34" s="63"/>
      <c r="L34" s="63"/>
      <c r="M34" s="63"/>
      <c r="N34" s="63"/>
      <c r="O34" s="63"/>
    </row>
    <row r="35" spans="1:15" x14ac:dyDescent="0.2">
      <c r="A35" s="66" t="s">
        <v>120</v>
      </c>
      <c r="B35" s="64" t="s">
        <v>121</v>
      </c>
      <c r="C35" s="61">
        <v>45316.11</v>
      </c>
      <c r="D35" s="177"/>
      <c r="E35" s="177"/>
      <c r="F35" s="176">
        <v>25983.59</v>
      </c>
      <c r="G35" s="176">
        <f t="shared" si="0"/>
        <v>57.338527071277746</v>
      </c>
      <c r="H35" s="180"/>
      <c r="I35" s="63"/>
      <c r="J35" s="63"/>
      <c r="K35" s="63"/>
      <c r="L35" s="63"/>
      <c r="M35" s="63"/>
      <c r="N35" s="63"/>
      <c r="O35" s="63"/>
    </row>
    <row r="36" spans="1:15" x14ac:dyDescent="0.2">
      <c r="A36" s="181" t="s">
        <v>122</v>
      </c>
      <c r="B36" s="182" t="s">
        <v>123</v>
      </c>
      <c r="C36" s="180">
        <v>2938235.69</v>
      </c>
      <c r="D36" s="178"/>
      <c r="E36" s="178"/>
      <c r="F36" s="180">
        <f>SUM(F37:F45)</f>
        <v>2535026.4299999997</v>
      </c>
      <c r="G36" s="180">
        <f t="shared" si="0"/>
        <v>86.277164171264957</v>
      </c>
      <c r="H36" s="180"/>
      <c r="I36" s="169"/>
      <c r="J36" s="169"/>
      <c r="K36" s="169"/>
      <c r="L36" s="169"/>
      <c r="M36" s="169"/>
      <c r="N36" s="169"/>
      <c r="O36" s="169"/>
    </row>
    <row r="37" spans="1:15" x14ac:dyDescent="0.2">
      <c r="A37" s="66" t="s">
        <v>124</v>
      </c>
      <c r="B37" s="64" t="s">
        <v>125</v>
      </c>
      <c r="C37" s="61">
        <v>109052.68</v>
      </c>
      <c r="D37" s="177"/>
      <c r="E37" s="177"/>
      <c r="F37" s="176">
        <v>112718.5</v>
      </c>
      <c r="G37" s="176">
        <f t="shared" si="0"/>
        <v>103.36151298620079</v>
      </c>
      <c r="H37" s="180"/>
      <c r="I37" s="63"/>
      <c r="J37" s="63"/>
      <c r="K37" s="63"/>
      <c r="L37" s="63"/>
      <c r="M37" s="63"/>
      <c r="N37" s="63"/>
      <c r="O37" s="63"/>
    </row>
    <row r="38" spans="1:15" x14ac:dyDescent="0.2">
      <c r="A38" s="66" t="s">
        <v>126</v>
      </c>
      <c r="B38" s="64" t="s">
        <v>127</v>
      </c>
      <c r="C38" s="61">
        <v>438907.67</v>
      </c>
      <c r="D38" s="177"/>
      <c r="E38" s="177"/>
      <c r="F38" s="176">
        <v>276173.45</v>
      </c>
      <c r="G38" s="176">
        <f t="shared" si="0"/>
        <v>62.922903580153886</v>
      </c>
      <c r="H38" s="180"/>
      <c r="I38" s="63"/>
      <c r="J38" s="63"/>
      <c r="K38" s="63"/>
      <c r="L38" s="63"/>
      <c r="M38" s="63"/>
      <c r="N38" s="63"/>
      <c r="O38" s="63"/>
    </row>
    <row r="39" spans="1:15" x14ac:dyDescent="0.2">
      <c r="A39" s="66" t="s">
        <v>128</v>
      </c>
      <c r="B39" s="64" t="s">
        <v>129</v>
      </c>
      <c r="C39" s="61">
        <v>236390.91</v>
      </c>
      <c r="D39" s="177"/>
      <c r="E39" s="177"/>
      <c r="F39" s="176">
        <v>191927.04000000001</v>
      </c>
      <c r="G39" s="176">
        <f t="shared" si="0"/>
        <v>81.190533087757061</v>
      </c>
      <c r="H39" s="180"/>
      <c r="I39" s="63"/>
      <c r="J39" s="63"/>
      <c r="K39" s="63"/>
      <c r="L39" s="63"/>
      <c r="M39" s="63"/>
      <c r="N39" s="63"/>
      <c r="O39" s="63"/>
    </row>
    <row r="40" spans="1:15" x14ac:dyDescent="0.2">
      <c r="A40" s="66" t="s">
        <v>130</v>
      </c>
      <c r="B40" s="64" t="s">
        <v>131</v>
      </c>
      <c r="C40" s="61">
        <v>192597.75</v>
      </c>
      <c r="D40" s="177"/>
      <c r="E40" s="177"/>
      <c r="F40" s="176">
        <v>153397.74</v>
      </c>
      <c r="G40" s="176">
        <f t="shared" si="0"/>
        <v>79.646693691904488</v>
      </c>
      <c r="H40" s="180"/>
      <c r="I40" s="63"/>
      <c r="J40" s="63"/>
      <c r="K40" s="63"/>
      <c r="L40" s="63"/>
      <c r="M40" s="63"/>
      <c r="N40" s="63"/>
      <c r="O40" s="63"/>
    </row>
    <row r="41" spans="1:15" x14ac:dyDescent="0.2">
      <c r="A41" s="66" t="s">
        <v>132</v>
      </c>
      <c r="B41" s="64" t="s">
        <v>133</v>
      </c>
      <c r="C41" s="61">
        <v>370990.38</v>
      </c>
      <c r="D41" s="177"/>
      <c r="E41" s="177"/>
      <c r="F41" s="176">
        <v>328898.13</v>
      </c>
      <c r="G41" s="176">
        <f t="shared" si="0"/>
        <v>88.654085855272044</v>
      </c>
      <c r="H41" s="180"/>
      <c r="I41" s="63"/>
      <c r="J41" s="63"/>
      <c r="K41" s="63"/>
      <c r="L41" s="63"/>
      <c r="M41" s="63"/>
      <c r="N41" s="63"/>
      <c r="O41" s="63"/>
    </row>
    <row r="42" spans="1:15" x14ac:dyDescent="0.2">
      <c r="A42" s="66" t="s">
        <v>134</v>
      </c>
      <c r="B42" s="64" t="s">
        <v>135</v>
      </c>
      <c r="C42" s="61">
        <v>333100.90999999997</v>
      </c>
      <c r="D42" s="177"/>
      <c r="E42" s="177"/>
      <c r="F42" s="176">
        <v>338267.43</v>
      </c>
      <c r="G42" s="176">
        <f t="shared" si="0"/>
        <v>101.55103749191198</v>
      </c>
      <c r="H42" s="180"/>
      <c r="I42" s="63"/>
      <c r="J42" s="63"/>
      <c r="K42" s="63"/>
      <c r="L42" s="63"/>
      <c r="M42" s="63"/>
      <c r="N42" s="63"/>
      <c r="O42" s="63"/>
    </row>
    <row r="43" spans="1:15" x14ac:dyDescent="0.2">
      <c r="A43" s="66" t="s">
        <v>136</v>
      </c>
      <c r="B43" s="64" t="s">
        <v>137</v>
      </c>
      <c r="C43" s="61">
        <v>986189.16</v>
      </c>
      <c r="D43" s="177"/>
      <c r="E43" s="177"/>
      <c r="F43" s="176">
        <v>886054.16</v>
      </c>
      <c r="G43" s="176">
        <f t="shared" si="0"/>
        <v>89.846268437994198</v>
      </c>
      <c r="H43" s="180"/>
      <c r="I43" s="63"/>
      <c r="J43" s="63"/>
      <c r="K43" s="63"/>
      <c r="L43" s="63"/>
      <c r="M43" s="63"/>
      <c r="N43" s="63"/>
      <c r="O43" s="63"/>
    </row>
    <row r="44" spans="1:15" x14ac:dyDescent="0.2">
      <c r="A44" s="66" t="s">
        <v>138</v>
      </c>
      <c r="B44" s="64" t="s">
        <v>139</v>
      </c>
      <c r="C44" s="61">
        <v>68757.42</v>
      </c>
      <c r="D44" s="177"/>
      <c r="E44" s="177"/>
      <c r="F44" s="176">
        <v>57460.160000000003</v>
      </c>
      <c r="G44" s="176">
        <f t="shared" si="0"/>
        <v>83.569395128554859</v>
      </c>
      <c r="H44" s="180"/>
      <c r="I44" s="63"/>
      <c r="J44" s="63"/>
      <c r="K44" s="63"/>
      <c r="L44" s="63"/>
      <c r="M44" s="63"/>
      <c r="N44" s="63"/>
      <c r="O44" s="63"/>
    </row>
    <row r="45" spans="1:15" x14ac:dyDescent="0.2">
      <c r="A45" s="66" t="s">
        <v>140</v>
      </c>
      <c r="B45" s="64" t="s">
        <v>141</v>
      </c>
      <c r="C45" s="61">
        <v>202248.81</v>
      </c>
      <c r="D45" s="177"/>
      <c r="E45" s="177"/>
      <c r="F45" s="176">
        <v>190129.82</v>
      </c>
      <c r="G45" s="176">
        <f t="shared" si="0"/>
        <v>94.007880689137309</v>
      </c>
      <c r="H45" s="180"/>
      <c r="I45" s="63"/>
      <c r="J45" s="63"/>
      <c r="K45" s="63"/>
      <c r="L45" s="63"/>
      <c r="M45" s="63"/>
      <c r="N45" s="63"/>
      <c r="O45" s="63"/>
    </row>
    <row r="46" spans="1:15" x14ac:dyDescent="0.2">
      <c r="A46" s="181" t="s">
        <v>142</v>
      </c>
      <c r="B46" s="182" t="s">
        <v>143</v>
      </c>
      <c r="C46" s="180">
        <v>214955.98</v>
      </c>
      <c r="D46" s="178"/>
      <c r="E46" s="178"/>
      <c r="F46" s="180">
        <f>+F47</f>
        <v>140892.81</v>
      </c>
      <c r="G46" s="180">
        <f t="shared" si="0"/>
        <v>65.544959484262776</v>
      </c>
      <c r="H46" s="180"/>
      <c r="I46" s="169"/>
      <c r="J46" s="169"/>
      <c r="K46" s="169"/>
      <c r="L46" s="169"/>
      <c r="M46" s="169"/>
      <c r="N46" s="169"/>
      <c r="O46" s="169"/>
    </row>
    <row r="47" spans="1:15" x14ac:dyDescent="0.2">
      <c r="A47" s="66" t="s">
        <v>144</v>
      </c>
      <c r="B47" s="64" t="s">
        <v>143</v>
      </c>
      <c r="C47" s="61">
        <v>214955.98</v>
      </c>
      <c r="D47" s="177"/>
      <c r="E47" s="177"/>
      <c r="F47" s="176">
        <v>140892.81</v>
      </c>
      <c r="G47" s="176">
        <f t="shared" si="0"/>
        <v>65.544959484262776</v>
      </c>
      <c r="H47" s="180"/>
      <c r="I47" s="63"/>
      <c r="J47" s="63"/>
      <c r="K47" s="63"/>
      <c r="L47" s="63"/>
      <c r="M47" s="63"/>
      <c r="N47" s="63"/>
      <c r="O47" s="63"/>
    </row>
    <row r="48" spans="1:15" x14ac:dyDescent="0.2">
      <c r="A48" s="181" t="s">
        <v>145</v>
      </c>
      <c r="B48" s="182" t="s">
        <v>146</v>
      </c>
      <c r="C48" s="180">
        <v>614606.62</v>
      </c>
      <c r="D48" s="178"/>
      <c r="E48" s="178"/>
      <c r="F48" s="180">
        <f>SUM(F49:F55)</f>
        <v>422562.47</v>
      </c>
      <c r="G48" s="180">
        <f t="shared" si="0"/>
        <v>68.753322247000852</v>
      </c>
      <c r="H48" s="180"/>
      <c r="I48" s="169"/>
      <c r="J48" s="169"/>
      <c r="K48" s="169"/>
      <c r="L48" s="169"/>
      <c r="M48" s="169"/>
      <c r="N48" s="169"/>
      <c r="O48" s="169"/>
    </row>
    <row r="49" spans="1:15" ht="25.5" x14ac:dyDescent="0.2">
      <c r="A49" s="66" t="s">
        <v>147</v>
      </c>
      <c r="B49" s="64" t="s">
        <v>148</v>
      </c>
      <c r="C49" s="61">
        <v>0</v>
      </c>
      <c r="D49" s="177"/>
      <c r="E49" s="177"/>
      <c r="F49" s="176">
        <v>0</v>
      </c>
      <c r="G49" s="176" t="e">
        <f t="shared" si="0"/>
        <v>#DIV/0!</v>
      </c>
      <c r="H49" s="180"/>
      <c r="I49" s="63"/>
      <c r="J49" s="63"/>
      <c r="K49" s="63"/>
      <c r="L49" s="63"/>
      <c r="M49" s="63"/>
      <c r="N49" s="63"/>
      <c r="O49" s="63"/>
    </row>
    <row r="50" spans="1:15" x14ac:dyDescent="0.2">
      <c r="A50" s="66" t="s">
        <v>149</v>
      </c>
      <c r="B50" s="64" t="s">
        <v>150</v>
      </c>
      <c r="C50" s="61">
        <v>13396.02</v>
      </c>
      <c r="D50" s="177"/>
      <c r="E50" s="177"/>
      <c r="F50" s="176">
        <v>10670.94</v>
      </c>
      <c r="G50" s="176">
        <f t="shared" si="0"/>
        <v>79.657540075335802</v>
      </c>
      <c r="H50" s="180"/>
      <c r="I50" s="63"/>
      <c r="J50" s="63"/>
      <c r="K50" s="63"/>
      <c r="L50" s="63"/>
      <c r="M50" s="63"/>
      <c r="N50" s="63"/>
      <c r="O50" s="63"/>
    </row>
    <row r="51" spans="1:15" x14ac:dyDescent="0.2">
      <c r="A51" s="66" t="s">
        <v>151</v>
      </c>
      <c r="B51" s="64" t="s">
        <v>152</v>
      </c>
      <c r="C51" s="61">
        <v>121772.36</v>
      </c>
      <c r="D51" s="177"/>
      <c r="E51" s="177"/>
      <c r="F51" s="176">
        <v>120284.64</v>
      </c>
      <c r="G51" s="176">
        <f t="shared" si="0"/>
        <v>98.77827776352531</v>
      </c>
      <c r="H51" s="180"/>
      <c r="I51" s="63"/>
      <c r="J51" s="63"/>
      <c r="K51" s="63"/>
      <c r="L51" s="63"/>
      <c r="M51" s="63"/>
      <c r="N51" s="63"/>
      <c r="O51" s="63"/>
    </row>
    <row r="52" spans="1:15" x14ac:dyDescent="0.2">
      <c r="A52" s="66" t="s">
        <v>153</v>
      </c>
      <c r="B52" s="64" t="s">
        <v>154</v>
      </c>
      <c r="C52" s="61">
        <v>9871.94</v>
      </c>
      <c r="D52" s="177"/>
      <c r="E52" s="177"/>
      <c r="F52" s="176">
        <v>8767.0499999999993</v>
      </c>
      <c r="G52" s="176">
        <f t="shared" si="0"/>
        <v>88.807772332489847</v>
      </c>
      <c r="H52" s="180"/>
      <c r="I52" s="63"/>
      <c r="J52" s="63"/>
      <c r="K52" s="63"/>
      <c r="L52" s="63"/>
      <c r="M52" s="63"/>
      <c r="N52" s="63"/>
      <c r="O52" s="63"/>
    </row>
    <row r="53" spans="1:15" x14ac:dyDescent="0.2">
      <c r="A53" s="66" t="s">
        <v>155</v>
      </c>
      <c r="B53" s="64" t="s">
        <v>156</v>
      </c>
      <c r="C53" s="61">
        <v>25179.71</v>
      </c>
      <c r="D53" s="177"/>
      <c r="E53" s="177"/>
      <c r="F53" s="176">
        <v>30903.48</v>
      </c>
      <c r="G53" s="176">
        <f t="shared" si="0"/>
        <v>122.73167562295197</v>
      </c>
      <c r="H53" s="180"/>
      <c r="I53" s="63"/>
      <c r="J53" s="63"/>
      <c r="K53" s="63"/>
      <c r="L53" s="63"/>
      <c r="M53" s="63"/>
      <c r="N53" s="63"/>
      <c r="O53" s="63"/>
    </row>
    <row r="54" spans="1:15" x14ac:dyDescent="0.2">
      <c r="A54" s="66" t="s">
        <v>157</v>
      </c>
      <c r="B54" s="64" t="s">
        <v>158</v>
      </c>
      <c r="C54" s="61">
        <v>66360</v>
      </c>
      <c r="D54" s="177"/>
      <c r="E54" s="177"/>
      <c r="F54" s="176">
        <v>200</v>
      </c>
      <c r="G54" s="176">
        <f t="shared" si="0"/>
        <v>0.30138637733574442</v>
      </c>
      <c r="H54" s="180"/>
      <c r="I54" s="63"/>
      <c r="J54" s="63"/>
      <c r="K54" s="63"/>
      <c r="L54" s="63"/>
      <c r="M54" s="63"/>
      <c r="N54" s="63"/>
      <c r="O54" s="63"/>
    </row>
    <row r="55" spans="1:15" x14ac:dyDescent="0.2">
      <c r="A55" s="66" t="s">
        <v>159</v>
      </c>
      <c r="B55" s="64" t="s">
        <v>146</v>
      </c>
      <c r="C55" s="61">
        <v>378026.59</v>
      </c>
      <c r="D55" s="177"/>
      <c r="E55" s="177"/>
      <c r="F55" s="176">
        <v>251736.36</v>
      </c>
      <c r="G55" s="176">
        <f t="shared" si="0"/>
        <v>66.592236276289441</v>
      </c>
      <c r="H55" s="180"/>
      <c r="I55" s="63"/>
      <c r="J55" s="63"/>
      <c r="K55" s="63"/>
      <c r="L55" s="63"/>
      <c r="M55" s="63"/>
      <c r="N55" s="63"/>
      <c r="O55" s="63"/>
    </row>
    <row r="56" spans="1:15" x14ac:dyDescent="0.2">
      <c r="A56" s="183" t="s">
        <v>160</v>
      </c>
      <c r="B56" s="184" t="s">
        <v>161</v>
      </c>
      <c r="C56" s="180">
        <v>18896.27</v>
      </c>
      <c r="D56" s="158">
        <v>7550</v>
      </c>
      <c r="E56" s="158">
        <v>10157</v>
      </c>
      <c r="F56" s="180">
        <f>+F57+F60</f>
        <v>13434.89</v>
      </c>
      <c r="G56" s="180">
        <f t="shared" si="0"/>
        <v>71.098105604968595</v>
      </c>
      <c r="H56" s="180">
        <f>+F56/E56*100</f>
        <v>132.27222605099931</v>
      </c>
      <c r="I56" s="169"/>
      <c r="J56" s="169"/>
      <c r="K56" s="169"/>
      <c r="L56" s="169"/>
      <c r="M56" s="169"/>
      <c r="N56" s="169"/>
      <c r="O56" s="169"/>
    </row>
    <row r="57" spans="1:15" x14ac:dyDescent="0.2">
      <c r="A57" s="181" t="s">
        <v>383</v>
      </c>
      <c r="B57" s="182" t="s">
        <v>384</v>
      </c>
      <c r="C57" s="180">
        <v>0</v>
      </c>
      <c r="D57" s="178"/>
      <c r="E57" s="178"/>
      <c r="F57" s="180">
        <f>+F58+F59</f>
        <v>0</v>
      </c>
      <c r="G57" s="180" t="e">
        <f t="shared" si="0"/>
        <v>#DIV/0!</v>
      </c>
      <c r="H57" s="180"/>
      <c r="I57" s="169"/>
      <c r="J57" s="169"/>
      <c r="K57" s="169"/>
      <c r="L57" s="169"/>
      <c r="M57" s="169"/>
      <c r="N57" s="169"/>
      <c r="O57" s="169"/>
    </row>
    <row r="58" spans="1:15" ht="25.5" x14ac:dyDescent="0.2">
      <c r="A58" s="66" t="s">
        <v>385</v>
      </c>
      <c r="B58" s="64" t="s">
        <v>386</v>
      </c>
      <c r="C58" s="61">
        <v>0</v>
      </c>
      <c r="D58" s="177"/>
      <c r="E58" s="177"/>
      <c r="F58" s="176">
        <v>0</v>
      </c>
      <c r="G58" s="176" t="e">
        <f t="shared" si="0"/>
        <v>#DIV/0!</v>
      </c>
      <c r="H58" s="180"/>
      <c r="I58" s="63"/>
      <c r="J58" s="63"/>
      <c r="K58" s="63"/>
      <c r="L58" s="63"/>
      <c r="M58" s="63"/>
      <c r="N58" s="63"/>
      <c r="O58" s="63"/>
    </row>
    <row r="59" spans="1:15" ht="25.5" x14ac:dyDescent="0.2">
      <c r="A59" s="66" t="s">
        <v>387</v>
      </c>
      <c r="B59" s="64" t="s">
        <v>388</v>
      </c>
      <c r="C59" s="61">
        <v>0</v>
      </c>
      <c r="D59" s="177"/>
      <c r="E59" s="177"/>
      <c r="F59" s="176">
        <v>0</v>
      </c>
      <c r="G59" s="176" t="e">
        <f t="shared" si="0"/>
        <v>#DIV/0!</v>
      </c>
      <c r="H59" s="180"/>
      <c r="I59" s="63"/>
      <c r="J59" s="63"/>
      <c r="K59" s="63"/>
      <c r="L59" s="63"/>
      <c r="M59" s="63"/>
      <c r="N59" s="63"/>
      <c r="O59" s="63"/>
    </row>
    <row r="60" spans="1:15" x14ac:dyDescent="0.2">
      <c r="A60" s="181" t="s">
        <v>162</v>
      </c>
      <c r="B60" s="182" t="s">
        <v>163</v>
      </c>
      <c r="C60" s="180">
        <v>18896.27</v>
      </c>
      <c r="D60" s="178"/>
      <c r="E60" s="178"/>
      <c r="F60" s="180">
        <f>SUM(F61:F64)</f>
        <v>13434.89</v>
      </c>
      <c r="G60" s="180">
        <f t="shared" si="0"/>
        <v>71.098105604968595</v>
      </c>
      <c r="H60" s="180"/>
      <c r="I60" s="169"/>
      <c r="J60" s="169"/>
      <c r="K60" s="169"/>
      <c r="L60" s="169"/>
      <c r="M60" s="169"/>
      <c r="N60" s="169"/>
      <c r="O60" s="169"/>
    </row>
    <row r="61" spans="1:15" x14ac:dyDescent="0.2">
      <c r="A61" s="66" t="s">
        <v>164</v>
      </c>
      <c r="B61" s="64" t="s">
        <v>165</v>
      </c>
      <c r="C61" s="61">
        <v>8171.34</v>
      </c>
      <c r="D61" s="177"/>
      <c r="E61" s="177"/>
      <c r="F61" s="176">
        <v>8242.35</v>
      </c>
      <c r="G61" s="176">
        <f t="shared" si="0"/>
        <v>100.86901291587426</v>
      </c>
      <c r="H61" s="180"/>
      <c r="I61" s="63"/>
      <c r="J61" s="63"/>
      <c r="K61" s="63"/>
      <c r="L61" s="63"/>
      <c r="M61" s="63"/>
      <c r="N61" s="63"/>
      <c r="O61" s="63"/>
    </row>
    <row r="62" spans="1:15" ht="25.5" x14ac:dyDescent="0.2">
      <c r="A62" s="66" t="s">
        <v>389</v>
      </c>
      <c r="B62" s="64" t="s">
        <v>390</v>
      </c>
      <c r="C62" s="61">
        <v>4574.03</v>
      </c>
      <c r="D62" s="177"/>
      <c r="E62" s="177"/>
      <c r="F62" s="176">
        <v>4148.4799999999996</v>
      </c>
      <c r="G62" s="176">
        <f t="shared" si="0"/>
        <v>90.696388086654437</v>
      </c>
      <c r="H62" s="180"/>
      <c r="I62" s="63"/>
      <c r="J62" s="63"/>
      <c r="K62" s="63"/>
      <c r="L62" s="63"/>
      <c r="M62" s="63"/>
      <c r="N62" s="63"/>
      <c r="O62" s="63"/>
    </row>
    <row r="63" spans="1:15" x14ac:dyDescent="0.2">
      <c r="A63" s="66" t="s">
        <v>391</v>
      </c>
      <c r="B63" s="64" t="s">
        <v>392</v>
      </c>
      <c r="C63" s="61">
        <v>6150.9</v>
      </c>
      <c r="D63" s="177"/>
      <c r="E63" s="177"/>
      <c r="F63" s="176">
        <v>1044.06</v>
      </c>
      <c r="G63" s="176">
        <f t="shared" si="0"/>
        <v>16.974101351021805</v>
      </c>
      <c r="H63" s="180"/>
      <c r="I63" s="63"/>
      <c r="J63" s="63"/>
      <c r="K63" s="63"/>
      <c r="L63" s="63"/>
      <c r="M63" s="63"/>
      <c r="N63" s="63"/>
      <c r="O63" s="63"/>
    </row>
    <row r="64" spans="1:15" x14ac:dyDescent="0.2">
      <c r="A64" s="66" t="s">
        <v>393</v>
      </c>
      <c r="B64" s="64" t="s">
        <v>394</v>
      </c>
      <c r="C64" s="61">
        <v>0</v>
      </c>
      <c r="D64" s="177"/>
      <c r="E64" s="177"/>
      <c r="F64" s="176"/>
      <c r="G64" s="176" t="e">
        <f t="shared" si="0"/>
        <v>#DIV/0!</v>
      </c>
      <c r="H64" s="180"/>
      <c r="I64" s="63"/>
      <c r="J64" s="63"/>
      <c r="K64" s="63"/>
      <c r="L64" s="63"/>
      <c r="M64" s="63"/>
      <c r="N64" s="63"/>
      <c r="O64" s="63"/>
    </row>
    <row r="65" spans="1:15" x14ac:dyDescent="0.2">
      <c r="A65" s="183" t="s">
        <v>166</v>
      </c>
      <c r="B65" s="184" t="s">
        <v>167</v>
      </c>
      <c r="C65" s="180">
        <v>390682.04</v>
      </c>
      <c r="D65" s="158">
        <v>152000</v>
      </c>
      <c r="E65" s="158">
        <v>152000</v>
      </c>
      <c r="F65" s="180">
        <f>+F66+F68+F71</f>
        <v>422610.28</v>
      </c>
      <c r="G65" s="180">
        <f t="shared" si="0"/>
        <v>108.17243608126958</v>
      </c>
      <c r="H65" s="180">
        <f>+F65/E65*100</f>
        <v>278.03307894736844</v>
      </c>
      <c r="I65" s="169"/>
      <c r="J65" s="169"/>
      <c r="K65" s="169"/>
      <c r="L65" s="169"/>
      <c r="M65" s="169"/>
      <c r="N65" s="169"/>
      <c r="O65" s="169"/>
    </row>
    <row r="66" spans="1:15" x14ac:dyDescent="0.2">
      <c r="A66" s="181" t="s">
        <v>395</v>
      </c>
      <c r="B66" s="182" t="s">
        <v>396</v>
      </c>
      <c r="C66" s="180">
        <v>0</v>
      </c>
      <c r="D66" s="178"/>
      <c r="E66" s="178"/>
      <c r="F66" s="180">
        <f>+F67</f>
        <v>0</v>
      </c>
      <c r="G66" s="180" t="e">
        <f t="shared" si="0"/>
        <v>#DIV/0!</v>
      </c>
      <c r="H66" s="180"/>
      <c r="I66" s="169"/>
      <c r="J66" s="169"/>
      <c r="K66" s="169"/>
      <c r="L66" s="169"/>
      <c r="M66" s="169"/>
      <c r="N66" s="169"/>
      <c r="O66" s="169"/>
    </row>
    <row r="67" spans="1:15" ht="25.5" x14ac:dyDescent="0.2">
      <c r="A67" s="66" t="s">
        <v>397</v>
      </c>
      <c r="B67" s="64" t="s">
        <v>398</v>
      </c>
      <c r="C67" s="61">
        <v>0</v>
      </c>
      <c r="D67" s="177"/>
      <c r="E67" s="177"/>
      <c r="F67" s="176">
        <v>0</v>
      </c>
      <c r="G67" s="175" t="e">
        <f t="shared" si="0"/>
        <v>#DIV/0!</v>
      </c>
      <c r="H67" s="180"/>
      <c r="I67" s="63"/>
      <c r="J67" s="63"/>
      <c r="K67" s="63"/>
      <c r="L67" s="63"/>
      <c r="M67" s="63"/>
      <c r="N67" s="63"/>
      <c r="O67" s="63"/>
    </row>
    <row r="68" spans="1:15" ht="25.5" x14ac:dyDescent="0.2">
      <c r="A68" s="181" t="s">
        <v>168</v>
      </c>
      <c r="B68" s="182" t="s">
        <v>169</v>
      </c>
      <c r="C68" s="180">
        <v>0</v>
      </c>
      <c r="D68" s="178"/>
      <c r="E68" s="178"/>
      <c r="F68" s="180">
        <f>+F69+F70</f>
        <v>0</v>
      </c>
      <c r="G68" s="180" t="e">
        <f t="shared" si="0"/>
        <v>#DIV/0!</v>
      </c>
      <c r="H68" s="180"/>
      <c r="I68" s="169"/>
      <c r="J68" s="169"/>
      <c r="K68" s="169"/>
      <c r="L68" s="169"/>
      <c r="M68" s="169"/>
      <c r="N68" s="169"/>
      <c r="O68" s="169"/>
    </row>
    <row r="69" spans="1:15" ht="25.5" x14ac:dyDescent="0.2">
      <c r="A69" s="66" t="s">
        <v>399</v>
      </c>
      <c r="B69" s="64" t="s">
        <v>400</v>
      </c>
      <c r="C69" s="61">
        <v>0</v>
      </c>
      <c r="D69" s="177"/>
      <c r="E69" s="177"/>
      <c r="F69" s="176">
        <v>0</v>
      </c>
      <c r="G69" s="175" t="e">
        <f t="shared" si="0"/>
        <v>#DIV/0!</v>
      </c>
      <c r="H69" s="180"/>
      <c r="I69" s="63"/>
      <c r="J69" s="63"/>
      <c r="K69" s="63"/>
      <c r="L69" s="63"/>
      <c r="M69" s="63"/>
      <c r="N69" s="63"/>
      <c r="O69" s="63"/>
    </row>
    <row r="70" spans="1:15" x14ac:dyDescent="0.2">
      <c r="A70" s="66" t="s">
        <v>170</v>
      </c>
      <c r="B70" s="64" t="s">
        <v>171</v>
      </c>
      <c r="C70" s="61">
        <v>0</v>
      </c>
      <c r="D70" s="177"/>
      <c r="E70" s="177"/>
      <c r="F70" s="176">
        <v>0</v>
      </c>
      <c r="G70" s="176" t="e">
        <f t="shared" si="0"/>
        <v>#DIV/0!</v>
      </c>
      <c r="H70" s="180"/>
      <c r="I70" s="63"/>
      <c r="J70" s="63"/>
      <c r="K70" s="63"/>
      <c r="L70" s="63"/>
      <c r="M70" s="63"/>
      <c r="N70" s="63"/>
      <c r="O70" s="63"/>
    </row>
    <row r="71" spans="1:15" ht="25.5" x14ac:dyDescent="0.2">
      <c r="A71" s="181" t="s">
        <v>172</v>
      </c>
      <c r="B71" s="182" t="s">
        <v>173</v>
      </c>
      <c r="C71" s="180">
        <v>390682.04</v>
      </c>
      <c r="D71" s="178"/>
      <c r="E71" s="178"/>
      <c r="F71" s="180">
        <f>+F72</f>
        <v>422610.28</v>
      </c>
      <c r="G71" s="180">
        <f t="shared" si="0"/>
        <v>108.17243608126958</v>
      </c>
      <c r="H71" s="180"/>
      <c r="I71" s="169"/>
      <c r="J71" s="169"/>
      <c r="K71" s="169"/>
      <c r="L71" s="169"/>
      <c r="M71" s="169"/>
      <c r="N71" s="169"/>
      <c r="O71" s="169"/>
    </row>
    <row r="72" spans="1:15" ht="25.5" x14ac:dyDescent="0.2">
      <c r="A72" s="66" t="s">
        <v>174</v>
      </c>
      <c r="B72" s="64" t="s">
        <v>173</v>
      </c>
      <c r="C72" s="61">
        <v>390682.04</v>
      </c>
      <c r="D72" s="177"/>
      <c r="E72" s="177"/>
      <c r="F72" s="176">
        <v>422610.28</v>
      </c>
      <c r="G72" s="176">
        <f t="shared" si="0"/>
        <v>108.17243608126958</v>
      </c>
      <c r="H72" s="180"/>
      <c r="I72" s="63"/>
      <c r="J72" s="63"/>
      <c r="K72" s="63"/>
      <c r="L72" s="63"/>
      <c r="M72" s="63"/>
      <c r="N72" s="63"/>
      <c r="O72" s="63"/>
    </row>
    <row r="73" spans="1:15" x14ac:dyDescent="0.2">
      <c r="A73" s="183" t="s">
        <v>175</v>
      </c>
      <c r="B73" s="184" t="s">
        <v>176</v>
      </c>
      <c r="C73" s="180">
        <v>566715.06999999995</v>
      </c>
      <c r="D73" s="158">
        <v>139942</v>
      </c>
      <c r="E73" s="158">
        <v>147694</v>
      </c>
      <c r="F73" s="180">
        <f>+F74+F76+F78+F80+F83+F85</f>
        <v>77806.98</v>
      </c>
      <c r="G73" s="180">
        <f t="shared" ref="G73:G136" si="1">+F73/C73*100</f>
        <v>13.729470790321493</v>
      </c>
      <c r="H73" s="180">
        <f>+F73/E73*100</f>
        <v>52.681205736184268</v>
      </c>
      <c r="I73" s="169"/>
      <c r="J73" s="169"/>
      <c r="K73" s="169"/>
      <c r="L73" s="169"/>
      <c r="M73" s="169"/>
      <c r="N73" s="169"/>
      <c r="O73" s="169"/>
    </row>
    <row r="74" spans="1:15" x14ac:dyDescent="0.2">
      <c r="A74" s="181" t="s">
        <v>177</v>
      </c>
      <c r="B74" s="182" t="s">
        <v>178</v>
      </c>
      <c r="C74" s="180">
        <v>445671.34</v>
      </c>
      <c r="D74" s="178"/>
      <c r="E74" s="178"/>
      <c r="F74" s="180">
        <f>+F75</f>
        <v>0</v>
      </c>
      <c r="G74" s="180">
        <f t="shared" si="1"/>
        <v>0</v>
      </c>
      <c r="H74" s="180"/>
      <c r="I74" s="169"/>
      <c r="J74" s="169"/>
      <c r="K74" s="169"/>
      <c r="L74" s="169"/>
      <c r="M74" s="169"/>
      <c r="N74" s="169"/>
      <c r="O74" s="169"/>
    </row>
    <row r="75" spans="1:15" x14ac:dyDescent="0.2">
      <c r="A75" s="66" t="s">
        <v>179</v>
      </c>
      <c r="B75" s="64" t="s">
        <v>180</v>
      </c>
      <c r="C75" s="175">
        <v>445671.34</v>
      </c>
      <c r="D75" s="177"/>
      <c r="E75" s="177"/>
      <c r="F75" s="175">
        <v>0</v>
      </c>
      <c r="G75" s="176">
        <f t="shared" si="1"/>
        <v>0</v>
      </c>
      <c r="H75" s="180"/>
      <c r="I75" s="63"/>
      <c r="J75" s="63"/>
      <c r="K75" s="63"/>
      <c r="L75" s="63"/>
      <c r="M75" s="63"/>
      <c r="N75" s="63"/>
      <c r="O75" s="63"/>
    </row>
    <row r="76" spans="1:15" ht="25.5" x14ac:dyDescent="0.2">
      <c r="A76" s="181" t="s">
        <v>401</v>
      </c>
      <c r="B76" s="182" t="s">
        <v>402</v>
      </c>
      <c r="C76" s="180">
        <v>0</v>
      </c>
      <c r="D76" s="178"/>
      <c r="E76" s="178"/>
      <c r="F76" s="180">
        <f>+F77</f>
        <v>0</v>
      </c>
      <c r="G76" s="180" t="e">
        <f t="shared" si="1"/>
        <v>#DIV/0!</v>
      </c>
      <c r="H76" s="180"/>
      <c r="I76" s="169"/>
      <c r="J76" s="169"/>
      <c r="K76" s="169"/>
      <c r="L76" s="169"/>
      <c r="M76" s="169"/>
      <c r="N76" s="169"/>
      <c r="O76" s="169"/>
    </row>
    <row r="77" spans="1:15" ht="25.5" x14ac:dyDescent="0.2">
      <c r="A77" s="66" t="s">
        <v>403</v>
      </c>
      <c r="B77" s="64" t="s">
        <v>404</v>
      </c>
      <c r="C77" s="175">
        <v>0</v>
      </c>
      <c r="D77" s="177"/>
      <c r="E77" s="177"/>
      <c r="F77" s="175">
        <v>0</v>
      </c>
      <c r="G77" s="176" t="e">
        <f t="shared" si="1"/>
        <v>#DIV/0!</v>
      </c>
      <c r="H77" s="180"/>
      <c r="I77" s="63"/>
      <c r="J77" s="63"/>
      <c r="K77" s="63"/>
      <c r="L77" s="63"/>
      <c r="M77" s="63"/>
      <c r="N77" s="63"/>
      <c r="O77" s="63"/>
    </row>
    <row r="78" spans="1:15" x14ac:dyDescent="0.2">
      <c r="A78" s="181" t="s">
        <v>181</v>
      </c>
      <c r="B78" s="182" t="s">
        <v>182</v>
      </c>
      <c r="C78" s="180">
        <v>0</v>
      </c>
      <c r="D78" s="178"/>
      <c r="E78" s="178"/>
      <c r="F78" s="180">
        <f>+F79</f>
        <v>0</v>
      </c>
      <c r="G78" s="180" t="e">
        <f t="shared" si="1"/>
        <v>#DIV/0!</v>
      </c>
      <c r="H78" s="180"/>
      <c r="I78" s="169"/>
      <c r="J78" s="169"/>
      <c r="K78" s="169"/>
      <c r="L78" s="169"/>
      <c r="M78" s="169"/>
      <c r="N78" s="169"/>
      <c r="O78" s="169"/>
    </row>
    <row r="79" spans="1:15" x14ac:dyDescent="0.2">
      <c r="A79" s="66" t="s">
        <v>183</v>
      </c>
      <c r="B79" s="64" t="s">
        <v>184</v>
      </c>
      <c r="C79" s="65">
        <v>0</v>
      </c>
      <c r="D79" s="177"/>
      <c r="E79" s="177"/>
      <c r="F79" s="175">
        <v>0</v>
      </c>
      <c r="G79" s="176" t="e">
        <f t="shared" si="1"/>
        <v>#DIV/0!</v>
      </c>
      <c r="H79" s="180"/>
      <c r="I79" s="63"/>
      <c r="J79" s="63"/>
      <c r="K79" s="63"/>
      <c r="L79" s="63"/>
      <c r="M79" s="63"/>
      <c r="N79" s="63"/>
      <c r="O79" s="63"/>
    </row>
    <row r="80" spans="1:15" x14ac:dyDescent="0.2">
      <c r="A80" s="181" t="s">
        <v>185</v>
      </c>
      <c r="B80" s="182" t="s">
        <v>186</v>
      </c>
      <c r="C80" s="180">
        <v>0</v>
      </c>
      <c r="D80" s="178"/>
      <c r="E80" s="178"/>
      <c r="F80" s="180">
        <f>+F81+F82</f>
        <v>0</v>
      </c>
      <c r="G80" s="180" t="e">
        <f t="shared" si="1"/>
        <v>#DIV/0!</v>
      </c>
      <c r="H80" s="180"/>
      <c r="I80" s="169"/>
      <c r="J80" s="169"/>
      <c r="K80" s="169"/>
      <c r="L80" s="169"/>
      <c r="M80" s="169"/>
      <c r="N80" s="169"/>
      <c r="O80" s="169"/>
    </row>
    <row r="81" spans="1:15" x14ac:dyDescent="0.2">
      <c r="A81" s="66" t="s">
        <v>187</v>
      </c>
      <c r="B81" s="64" t="s">
        <v>188</v>
      </c>
      <c r="C81" s="61">
        <v>0</v>
      </c>
      <c r="D81" s="177"/>
      <c r="E81" s="177"/>
      <c r="F81" s="176">
        <v>0</v>
      </c>
      <c r="G81" s="176" t="e">
        <f t="shared" si="1"/>
        <v>#DIV/0!</v>
      </c>
      <c r="H81" s="180"/>
      <c r="I81" s="63"/>
      <c r="J81" s="63"/>
      <c r="K81" s="63"/>
      <c r="L81" s="63"/>
      <c r="M81" s="63"/>
      <c r="N81" s="63"/>
      <c r="O81" s="63"/>
    </row>
    <row r="82" spans="1:15" ht="25.5" x14ac:dyDescent="0.2">
      <c r="A82" s="66" t="s">
        <v>189</v>
      </c>
      <c r="B82" s="64" t="s">
        <v>190</v>
      </c>
      <c r="C82" s="65">
        <v>0</v>
      </c>
      <c r="D82" s="177"/>
      <c r="E82" s="177"/>
      <c r="F82" s="175">
        <v>0</v>
      </c>
      <c r="G82" s="176" t="e">
        <f t="shared" si="1"/>
        <v>#DIV/0!</v>
      </c>
      <c r="H82" s="180"/>
      <c r="I82" s="63"/>
      <c r="J82" s="63"/>
      <c r="K82" s="63"/>
      <c r="L82" s="63"/>
      <c r="M82" s="63"/>
      <c r="N82" s="63"/>
      <c r="O82" s="63"/>
    </row>
    <row r="83" spans="1:15" x14ac:dyDescent="0.2">
      <c r="A83" s="181" t="s">
        <v>191</v>
      </c>
      <c r="B83" s="182" t="s">
        <v>192</v>
      </c>
      <c r="C83" s="180">
        <v>0</v>
      </c>
      <c r="D83" s="178"/>
      <c r="E83" s="178"/>
      <c r="F83" s="180">
        <f>+F84</f>
        <v>0</v>
      </c>
      <c r="G83" s="180" t="e">
        <f t="shared" si="1"/>
        <v>#DIV/0!</v>
      </c>
      <c r="H83" s="180"/>
      <c r="I83" s="169"/>
      <c r="J83" s="169"/>
      <c r="K83" s="169"/>
      <c r="L83" s="169"/>
      <c r="M83" s="169"/>
      <c r="N83" s="169"/>
      <c r="O83" s="169"/>
    </row>
    <row r="84" spans="1:15" x14ac:dyDescent="0.2">
      <c r="A84" s="66" t="s">
        <v>193</v>
      </c>
      <c r="B84" s="64" t="s">
        <v>194</v>
      </c>
      <c r="C84" s="61">
        <v>0</v>
      </c>
      <c r="D84" s="177"/>
      <c r="E84" s="177"/>
      <c r="F84" s="176">
        <v>0</v>
      </c>
      <c r="G84" s="176" t="e">
        <f t="shared" si="1"/>
        <v>#DIV/0!</v>
      </c>
      <c r="H84" s="180"/>
      <c r="I84" s="63"/>
      <c r="J84" s="63"/>
      <c r="K84" s="63"/>
      <c r="L84" s="63"/>
      <c r="M84" s="63"/>
      <c r="N84" s="63"/>
      <c r="O84" s="63"/>
    </row>
    <row r="85" spans="1:15" x14ac:dyDescent="0.2">
      <c r="A85" s="181" t="s">
        <v>195</v>
      </c>
      <c r="B85" s="182" t="s">
        <v>196</v>
      </c>
      <c r="C85" s="180">
        <v>121043.73</v>
      </c>
      <c r="D85" s="178"/>
      <c r="E85" s="178"/>
      <c r="F85" s="180">
        <f>SUM(F86:F89)</f>
        <v>77806.98</v>
      </c>
      <c r="G85" s="180">
        <f t="shared" si="1"/>
        <v>64.280058124448075</v>
      </c>
      <c r="H85" s="180"/>
      <c r="I85" s="169"/>
      <c r="J85" s="169"/>
      <c r="K85" s="169"/>
      <c r="L85" s="169"/>
      <c r="M85" s="169"/>
      <c r="N85" s="169"/>
      <c r="O85" s="169"/>
    </row>
    <row r="86" spans="1:15" ht="25.5" x14ac:dyDescent="0.2">
      <c r="A86" s="66" t="s">
        <v>197</v>
      </c>
      <c r="B86" s="64" t="s">
        <v>198</v>
      </c>
      <c r="C86" s="61">
        <v>0</v>
      </c>
      <c r="D86" s="177"/>
      <c r="E86" s="177"/>
      <c r="F86" s="176">
        <v>0</v>
      </c>
      <c r="G86" s="176" t="e">
        <f t="shared" si="1"/>
        <v>#DIV/0!</v>
      </c>
      <c r="H86" s="180"/>
      <c r="I86" s="63"/>
      <c r="J86" s="63"/>
      <c r="K86" s="63"/>
      <c r="L86" s="63"/>
      <c r="M86" s="63"/>
      <c r="N86" s="63"/>
      <c r="O86" s="63"/>
    </row>
    <row r="87" spans="1:15" ht="25.5" x14ac:dyDescent="0.2">
      <c r="A87" s="66" t="s">
        <v>199</v>
      </c>
      <c r="B87" s="64" t="s">
        <v>200</v>
      </c>
      <c r="C87" s="61">
        <v>0</v>
      </c>
      <c r="D87" s="177"/>
      <c r="E87" s="177"/>
      <c r="F87" s="176">
        <v>0</v>
      </c>
      <c r="G87" s="176" t="e">
        <f t="shared" si="1"/>
        <v>#DIV/0!</v>
      </c>
      <c r="H87" s="180"/>
      <c r="I87" s="63"/>
      <c r="J87" s="63"/>
      <c r="K87" s="63"/>
      <c r="L87" s="63"/>
      <c r="M87" s="63"/>
      <c r="N87" s="63"/>
      <c r="O87" s="63"/>
    </row>
    <row r="88" spans="1:15" ht="25.5" x14ac:dyDescent="0.2">
      <c r="A88" s="66" t="s">
        <v>405</v>
      </c>
      <c r="B88" s="64" t="s">
        <v>292</v>
      </c>
      <c r="C88" s="61">
        <v>121043.73</v>
      </c>
      <c r="D88" s="178"/>
      <c r="E88" s="178"/>
      <c r="F88" s="176">
        <v>77806.98</v>
      </c>
      <c r="G88" s="176">
        <f t="shared" si="1"/>
        <v>64.280058124448075</v>
      </c>
      <c r="H88" s="180"/>
      <c r="I88" s="63"/>
      <c r="J88" s="63"/>
      <c r="K88" s="63"/>
      <c r="L88" s="63"/>
      <c r="M88" s="63"/>
      <c r="N88" s="63"/>
      <c r="O88" s="63"/>
    </row>
    <row r="89" spans="1:15" ht="25.5" x14ac:dyDescent="0.2">
      <c r="A89" s="66" t="s">
        <v>201</v>
      </c>
      <c r="B89" s="64" t="s">
        <v>202</v>
      </c>
      <c r="C89" s="61">
        <v>0</v>
      </c>
      <c r="D89" s="178"/>
      <c r="E89" s="178"/>
      <c r="F89" s="176">
        <v>0</v>
      </c>
      <c r="G89" s="176" t="e">
        <f t="shared" si="1"/>
        <v>#DIV/0!</v>
      </c>
      <c r="H89" s="180"/>
      <c r="I89" s="63"/>
      <c r="J89" s="63"/>
      <c r="K89" s="63"/>
      <c r="L89" s="63"/>
      <c r="M89" s="63"/>
      <c r="N89" s="63"/>
      <c r="O89" s="63"/>
    </row>
    <row r="90" spans="1:15" ht="25.5" x14ac:dyDescent="0.2">
      <c r="A90" s="183" t="s">
        <v>203</v>
      </c>
      <c r="B90" s="184" t="s">
        <v>204</v>
      </c>
      <c r="C90" s="180">
        <v>373112.18</v>
      </c>
      <c r="D90" s="158">
        <v>6350</v>
      </c>
      <c r="E90" s="158">
        <v>24153</v>
      </c>
      <c r="F90" s="180">
        <f>+F91+F94</f>
        <v>40306.04</v>
      </c>
      <c r="G90" s="180">
        <f t="shared" si="1"/>
        <v>10.802659939967652</v>
      </c>
      <c r="H90" s="180">
        <f>+F90/E90*100</f>
        <v>166.87798617149008</v>
      </c>
      <c r="I90" s="169"/>
      <c r="J90" s="169"/>
      <c r="K90" s="169"/>
      <c r="L90" s="169"/>
      <c r="M90" s="169"/>
      <c r="N90" s="169"/>
      <c r="O90" s="169"/>
    </row>
    <row r="91" spans="1:15" x14ac:dyDescent="0.2">
      <c r="A91" s="181" t="s">
        <v>406</v>
      </c>
      <c r="B91" s="182" t="s">
        <v>407</v>
      </c>
      <c r="C91" s="180">
        <v>0</v>
      </c>
      <c r="D91" s="178"/>
      <c r="E91" s="178"/>
      <c r="F91" s="180">
        <f>+F92+F93</f>
        <v>0</v>
      </c>
      <c r="G91" s="180" t="e">
        <f t="shared" si="1"/>
        <v>#DIV/0!</v>
      </c>
      <c r="H91" s="180"/>
      <c r="I91" s="169"/>
      <c r="J91" s="169"/>
      <c r="K91" s="169"/>
      <c r="L91" s="169"/>
      <c r="M91" s="169"/>
      <c r="N91" s="169"/>
      <c r="O91" s="169"/>
    </row>
    <row r="92" spans="1:15" ht="25.5" x14ac:dyDescent="0.2">
      <c r="A92" s="66" t="s">
        <v>408</v>
      </c>
      <c r="B92" s="64" t="s">
        <v>409</v>
      </c>
      <c r="C92" s="61">
        <v>0</v>
      </c>
      <c r="D92" s="178"/>
      <c r="E92" s="178"/>
      <c r="F92" s="176">
        <v>0</v>
      </c>
      <c r="G92" s="176" t="e">
        <f t="shared" si="1"/>
        <v>#DIV/0!</v>
      </c>
      <c r="H92" s="180"/>
      <c r="I92" s="63"/>
      <c r="J92" s="63"/>
      <c r="K92" s="63"/>
      <c r="L92" s="63"/>
      <c r="M92" s="63"/>
      <c r="N92" s="63"/>
      <c r="O92" s="63"/>
    </row>
    <row r="93" spans="1:15" ht="25.5" x14ac:dyDescent="0.2">
      <c r="A93" s="66" t="s">
        <v>410</v>
      </c>
      <c r="B93" s="64" t="s">
        <v>411</v>
      </c>
      <c r="C93" s="61">
        <v>0</v>
      </c>
      <c r="D93" s="178"/>
      <c r="E93" s="178"/>
      <c r="F93" s="176">
        <v>0</v>
      </c>
      <c r="G93" s="176" t="e">
        <f t="shared" si="1"/>
        <v>#DIV/0!</v>
      </c>
      <c r="H93" s="180"/>
      <c r="I93" s="63"/>
      <c r="J93" s="63"/>
      <c r="K93" s="63"/>
      <c r="L93" s="63"/>
      <c r="M93" s="63"/>
      <c r="N93" s="63"/>
      <c r="O93" s="63"/>
    </row>
    <row r="94" spans="1:15" x14ac:dyDescent="0.2">
      <c r="A94" s="181" t="s">
        <v>205</v>
      </c>
      <c r="B94" s="182" t="s">
        <v>206</v>
      </c>
      <c r="C94" s="180">
        <v>373112.18</v>
      </c>
      <c r="D94" s="178"/>
      <c r="E94" s="178"/>
      <c r="F94" s="180">
        <f>SUM(F95:F97)</f>
        <v>40306.04</v>
      </c>
      <c r="G94" s="180">
        <f t="shared" si="1"/>
        <v>10.802659939967652</v>
      </c>
      <c r="H94" s="180"/>
      <c r="I94" s="169"/>
      <c r="J94" s="169"/>
      <c r="K94" s="169"/>
      <c r="L94" s="169"/>
      <c r="M94" s="169"/>
      <c r="N94" s="169"/>
      <c r="O94" s="169"/>
    </row>
    <row r="95" spans="1:15" x14ac:dyDescent="0.2">
      <c r="A95" s="66" t="s">
        <v>207</v>
      </c>
      <c r="B95" s="64" t="s">
        <v>208</v>
      </c>
      <c r="C95" s="176">
        <v>373112.18</v>
      </c>
      <c r="D95" s="178"/>
      <c r="E95" s="178"/>
      <c r="F95" s="176">
        <v>40306.04</v>
      </c>
      <c r="G95" s="176">
        <f t="shared" si="1"/>
        <v>10.802659939967652</v>
      </c>
      <c r="H95" s="180"/>
      <c r="I95" s="63"/>
      <c r="J95" s="63"/>
      <c r="K95" s="63"/>
      <c r="L95" s="63"/>
      <c r="M95" s="63"/>
      <c r="N95" s="63"/>
      <c r="O95" s="63"/>
    </row>
    <row r="96" spans="1:15" x14ac:dyDescent="0.2">
      <c r="A96" s="66" t="s">
        <v>412</v>
      </c>
      <c r="B96" s="64" t="s">
        <v>413</v>
      </c>
      <c r="C96" s="176">
        <v>0</v>
      </c>
      <c r="D96" s="178"/>
      <c r="E96" s="178"/>
      <c r="F96" s="176">
        <v>0</v>
      </c>
      <c r="G96" s="176" t="e">
        <f t="shared" si="1"/>
        <v>#DIV/0!</v>
      </c>
      <c r="H96" s="180"/>
      <c r="I96" s="63"/>
      <c r="J96" s="63"/>
      <c r="K96" s="63"/>
      <c r="L96" s="63"/>
      <c r="M96" s="63"/>
      <c r="N96" s="63"/>
      <c r="O96" s="63"/>
    </row>
    <row r="97" spans="1:15" x14ac:dyDescent="0.2">
      <c r="A97" s="66" t="s">
        <v>414</v>
      </c>
      <c r="B97" s="64" t="s">
        <v>415</v>
      </c>
      <c r="C97" s="176">
        <v>0</v>
      </c>
      <c r="D97" s="178"/>
      <c r="E97" s="178"/>
      <c r="F97" s="176">
        <v>0</v>
      </c>
      <c r="G97" s="176" t="e">
        <f t="shared" si="1"/>
        <v>#DIV/0!</v>
      </c>
      <c r="H97" s="180"/>
      <c r="I97" s="63"/>
      <c r="J97" s="63"/>
      <c r="K97" s="63"/>
      <c r="L97" s="63"/>
      <c r="M97" s="63"/>
      <c r="N97" s="63"/>
      <c r="O97" s="63"/>
    </row>
    <row r="98" spans="1:15" x14ac:dyDescent="0.2">
      <c r="A98" s="183" t="s">
        <v>209</v>
      </c>
      <c r="B98" s="184" t="s">
        <v>210</v>
      </c>
      <c r="C98" s="180">
        <v>0</v>
      </c>
      <c r="D98" s="158">
        <v>0</v>
      </c>
      <c r="E98" s="158">
        <v>0</v>
      </c>
      <c r="F98" s="180">
        <f>+F99+F103+F107</f>
        <v>0</v>
      </c>
      <c r="G98" s="180" t="e">
        <f t="shared" si="1"/>
        <v>#DIV/0!</v>
      </c>
      <c r="H98" s="180" t="e">
        <f>+F98/D98*100</f>
        <v>#DIV/0!</v>
      </c>
      <c r="I98" s="169"/>
      <c r="J98" s="169"/>
      <c r="K98" s="169"/>
      <c r="L98" s="169"/>
      <c r="M98" s="169"/>
      <c r="N98" s="169"/>
      <c r="O98" s="169"/>
    </row>
    <row r="99" spans="1:15" x14ac:dyDescent="0.2">
      <c r="A99" s="181" t="s">
        <v>211</v>
      </c>
      <c r="B99" s="182" t="s">
        <v>212</v>
      </c>
      <c r="C99" s="180">
        <v>0</v>
      </c>
      <c r="D99" s="178"/>
      <c r="E99" s="178"/>
      <c r="F99" s="180">
        <f>SUM(F100:F102)</f>
        <v>0</v>
      </c>
      <c r="G99" s="180" t="e">
        <f t="shared" si="1"/>
        <v>#DIV/0!</v>
      </c>
      <c r="H99" s="180"/>
      <c r="I99" s="169"/>
      <c r="J99" s="169"/>
      <c r="K99" s="169"/>
      <c r="L99" s="169"/>
      <c r="M99" s="169"/>
      <c r="N99" s="169"/>
      <c r="O99" s="169"/>
    </row>
    <row r="100" spans="1:15" x14ac:dyDescent="0.2">
      <c r="A100" s="66" t="s">
        <v>213</v>
      </c>
      <c r="B100" s="64" t="s">
        <v>214</v>
      </c>
      <c r="C100" s="176">
        <v>0</v>
      </c>
      <c r="D100" s="178"/>
      <c r="E100" s="178"/>
      <c r="F100" s="176">
        <v>0</v>
      </c>
      <c r="G100" s="176" t="e">
        <f t="shared" si="1"/>
        <v>#DIV/0!</v>
      </c>
      <c r="H100" s="180"/>
      <c r="I100" s="63"/>
      <c r="J100" s="63"/>
      <c r="K100" s="63"/>
      <c r="L100" s="63"/>
      <c r="M100" s="63"/>
      <c r="N100" s="63"/>
      <c r="O100" s="63"/>
    </row>
    <row r="101" spans="1:15" x14ac:dyDescent="0.2">
      <c r="A101" s="66" t="s">
        <v>416</v>
      </c>
      <c r="B101" s="64" t="s">
        <v>417</v>
      </c>
      <c r="C101" s="176">
        <v>0</v>
      </c>
      <c r="D101" s="178"/>
      <c r="E101" s="178"/>
      <c r="F101" s="176">
        <v>0</v>
      </c>
      <c r="G101" s="176" t="e">
        <f t="shared" si="1"/>
        <v>#DIV/0!</v>
      </c>
      <c r="H101" s="180"/>
      <c r="I101" s="63"/>
      <c r="J101" s="63"/>
      <c r="K101" s="63"/>
      <c r="L101" s="63"/>
      <c r="M101" s="63"/>
      <c r="N101" s="63"/>
      <c r="O101" s="63"/>
    </row>
    <row r="102" spans="1:15" x14ac:dyDescent="0.2">
      <c r="A102" s="66" t="s">
        <v>215</v>
      </c>
      <c r="B102" s="64" t="s">
        <v>216</v>
      </c>
      <c r="C102" s="176">
        <v>0</v>
      </c>
      <c r="D102" s="178"/>
      <c r="E102" s="178"/>
      <c r="F102" s="176">
        <v>0</v>
      </c>
      <c r="G102" s="176" t="e">
        <f t="shared" si="1"/>
        <v>#DIV/0!</v>
      </c>
      <c r="H102" s="180"/>
      <c r="I102" s="63"/>
      <c r="J102" s="63"/>
      <c r="K102" s="63"/>
      <c r="L102" s="63"/>
      <c r="M102" s="63"/>
      <c r="N102" s="63"/>
      <c r="O102" s="63"/>
    </row>
    <row r="103" spans="1:15" x14ac:dyDescent="0.2">
      <c r="A103" s="181" t="s">
        <v>217</v>
      </c>
      <c r="B103" s="182" t="s">
        <v>218</v>
      </c>
      <c r="C103" s="180">
        <v>0</v>
      </c>
      <c r="D103" s="178"/>
      <c r="E103" s="178"/>
      <c r="F103" s="180">
        <f>SUM(F104:F106)</f>
        <v>0</v>
      </c>
      <c r="G103" s="180" t="e">
        <f t="shared" si="1"/>
        <v>#DIV/0!</v>
      </c>
      <c r="H103" s="180"/>
      <c r="I103" s="169"/>
      <c r="J103" s="169"/>
      <c r="K103" s="169"/>
      <c r="L103" s="169"/>
      <c r="M103" s="169"/>
      <c r="N103" s="169"/>
      <c r="O103" s="169"/>
    </row>
    <row r="104" spans="1:15" x14ac:dyDescent="0.2">
      <c r="A104" s="66" t="s">
        <v>219</v>
      </c>
      <c r="B104" s="64" t="s">
        <v>220</v>
      </c>
      <c r="C104" s="61">
        <v>0</v>
      </c>
      <c r="D104" s="178"/>
      <c r="E104" s="178"/>
      <c r="F104" s="61">
        <v>0</v>
      </c>
      <c r="G104" s="176" t="e">
        <f t="shared" si="1"/>
        <v>#DIV/0!</v>
      </c>
      <c r="H104" s="180"/>
      <c r="I104" s="63"/>
      <c r="J104" s="63"/>
      <c r="K104" s="63"/>
      <c r="L104" s="63"/>
      <c r="M104" s="63"/>
      <c r="N104" s="63"/>
      <c r="O104" s="63"/>
    </row>
    <row r="105" spans="1:15" x14ac:dyDescent="0.2">
      <c r="A105" s="66" t="s">
        <v>418</v>
      </c>
      <c r="B105" s="64" t="s">
        <v>419</v>
      </c>
      <c r="C105" s="61">
        <v>0</v>
      </c>
      <c r="D105" s="178"/>
      <c r="E105" s="178"/>
      <c r="F105" s="61">
        <v>0</v>
      </c>
      <c r="G105" s="176" t="e">
        <f t="shared" si="1"/>
        <v>#DIV/0!</v>
      </c>
      <c r="H105" s="180"/>
      <c r="I105" s="63"/>
      <c r="J105" s="63"/>
      <c r="K105" s="63"/>
      <c r="L105" s="63"/>
      <c r="M105" s="63"/>
      <c r="N105" s="63"/>
      <c r="O105" s="63"/>
    </row>
    <row r="106" spans="1:15" x14ac:dyDescent="0.2">
      <c r="A106" s="66" t="s">
        <v>221</v>
      </c>
      <c r="B106" s="64" t="s">
        <v>222</v>
      </c>
      <c r="C106" s="61">
        <v>0</v>
      </c>
      <c r="D106" s="178"/>
      <c r="E106" s="178"/>
      <c r="F106" s="61">
        <v>0</v>
      </c>
      <c r="G106" s="176" t="e">
        <f t="shared" si="1"/>
        <v>#DIV/0!</v>
      </c>
      <c r="H106" s="180"/>
      <c r="I106" s="63"/>
      <c r="J106" s="63"/>
      <c r="K106" s="63"/>
      <c r="L106" s="63"/>
      <c r="M106" s="63"/>
      <c r="N106" s="63"/>
      <c r="O106" s="63"/>
    </row>
    <row r="107" spans="1:15" x14ac:dyDescent="0.2">
      <c r="A107" s="181" t="s">
        <v>223</v>
      </c>
      <c r="B107" s="182" t="s">
        <v>224</v>
      </c>
      <c r="C107" s="180">
        <v>0</v>
      </c>
      <c r="D107" s="178"/>
      <c r="E107" s="178"/>
      <c r="F107" s="180">
        <f>SUM(F108:F112)</f>
        <v>0</v>
      </c>
      <c r="G107" s="180" t="e">
        <f t="shared" si="1"/>
        <v>#DIV/0!</v>
      </c>
      <c r="H107" s="180"/>
      <c r="I107" s="169"/>
      <c r="J107" s="169"/>
      <c r="K107" s="169"/>
      <c r="L107" s="169"/>
      <c r="M107" s="169"/>
      <c r="N107" s="169"/>
      <c r="O107" s="169"/>
    </row>
    <row r="108" spans="1:15" x14ac:dyDescent="0.2">
      <c r="A108" s="66" t="s">
        <v>420</v>
      </c>
      <c r="B108" s="64" t="s">
        <v>421</v>
      </c>
      <c r="C108" s="61">
        <v>0</v>
      </c>
      <c r="D108" s="178"/>
      <c r="E108" s="178"/>
      <c r="F108" s="61">
        <v>0</v>
      </c>
      <c r="G108" s="176" t="e">
        <f t="shared" si="1"/>
        <v>#DIV/0!</v>
      </c>
      <c r="H108" s="180"/>
      <c r="I108" s="63"/>
      <c r="J108" s="63"/>
      <c r="K108" s="63"/>
      <c r="L108" s="63"/>
      <c r="M108" s="63"/>
      <c r="N108" s="63"/>
      <c r="O108" s="63"/>
    </row>
    <row r="109" spans="1:15" x14ac:dyDescent="0.2">
      <c r="A109" s="66" t="s">
        <v>422</v>
      </c>
      <c r="B109" s="64" t="s">
        <v>423</v>
      </c>
      <c r="C109" s="61">
        <v>0</v>
      </c>
      <c r="D109" s="178"/>
      <c r="E109" s="178"/>
      <c r="F109" s="61">
        <v>0</v>
      </c>
      <c r="G109" s="176" t="e">
        <f t="shared" si="1"/>
        <v>#DIV/0!</v>
      </c>
      <c r="H109" s="180"/>
      <c r="I109" s="63"/>
      <c r="J109" s="63"/>
      <c r="K109" s="63"/>
      <c r="L109" s="63"/>
      <c r="M109" s="63"/>
      <c r="N109" s="63"/>
      <c r="O109" s="63"/>
    </row>
    <row r="110" spans="1:15" x14ac:dyDescent="0.2">
      <c r="A110" s="66" t="s">
        <v>424</v>
      </c>
      <c r="B110" s="64" t="s">
        <v>425</v>
      </c>
      <c r="C110" s="61">
        <v>0</v>
      </c>
      <c r="D110" s="178"/>
      <c r="E110" s="178"/>
      <c r="F110" s="61">
        <v>0</v>
      </c>
      <c r="G110" s="176" t="e">
        <f t="shared" si="1"/>
        <v>#DIV/0!</v>
      </c>
      <c r="H110" s="180"/>
      <c r="I110" s="63"/>
      <c r="J110" s="63"/>
      <c r="K110" s="63"/>
      <c r="L110" s="63"/>
      <c r="M110" s="63"/>
      <c r="N110" s="63"/>
      <c r="O110" s="63"/>
    </row>
    <row r="111" spans="1:15" x14ac:dyDescent="0.2">
      <c r="A111" s="66" t="s">
        <v>225</v>
      </c>
      <c r="B111" s="64" t="s">
        <v>226</v>
      </c>
      <c r="C111" s="61">
        <v>0</v>
      </c>
      <c r="D111" s="178"/>
      <c r="E111" s="178"/>
      <c r="F111" s="61">
        <v>0</v>
      </c>
      <c r="G111" s="176" t="e">
        <f t="shared" si="1"/>
        <v>#DIV/0!</v>
      </c>
      <c r="H111" s="180"/>
      <c r="I111" s="63"/>
      <c r="J111" s="63"/>
      <c r="K111" s="63"/>
      <c r="L111" s="63"/>
      <c r="M111" s="63"/>
      <c r="N111" s="63"/>
      <c r="O111" s="63"/>
    </row>
    <row r="112" spans="1:15" x14ac:dyDescent="0.2">
      <c r="A112" s="66" t="s">
        <v>426</v>
      </c>
      <c r="B112" s="64" t="s">
        <v>333</v>
      </c>
      <c r="C112" s="61">
        <v>0</v>
      </c>
      <c r="D112" s="178"/>
      <c r="E112" s="178"/>
      <c r="F112" s="61">
        <v>0</v>
      </c>
      <c r="G112" s="176" t="e">
        <f t="shared" si="1"/>
        <v>#DIV/0!</v>
      </c>
      <c r="H112" s="180"/>
      <c r="I112" s="63"/>
      <c r="J112" s="63"/>
      <c r="K112" s="63"/>
      <c r="L112" s="63"/>
      <c r="M112" s="63"/>
      <c r="N112" s="63"/>
      <c r="O112" s="63"/>
    </row>
    <row r="113" spans="1:15" x14ac:dyDescent="0.2">
      <c r="A113" s="195" t="s">
        <v>57</v>
      </c>
      <c r="B113" s="196" t="s">
        <v>227</v>
      </c>
      <c r="C113" s="197">
        <v>24079186.32</v>
      </c>
      <c r="D113" s="198">
        <v>20231001</v>
      </c>
      <c r="E113" s="198">
        <v>23879514</v>
      </c>
      <c r="F113" s="197">
        <f>+F114+F121+F148+F151+F154</f>
        <v>19060586.940000001</v>
      </c>
      <c r="G113" s="197">
        <f t="shared" si="1"/>
        <v>79.157936180627559</v>
      </c>
      <c r="H113" s="197">
        <f>+F113/E113*100</f>
        <v>79.819827740212816</v>
      </c>
      <c r="I113" s="166"/>
      <c r="J113" s="166"/>
      <c r="K113" s="166"/>
      <c r="L113" s="166"/>
      <c r="M113" s="166"/>
      <c r="N113" s="166"/>
      <c r="O113" s="166"/>
    </row>
    <row r="114" spans="1:15" x14ac:dyDescent="0.2">
      <c r="A114" s="183" t="s">
        <v>59</v>
      </c>
      <c r="B114" s="184" t="s">
        <v>228</v>
      </c>
      <c r="C114" s="180">
        <v>18388.63</v>
      </c>
      <c r="D114" s="158">
        <v>17000</v>
      </c>
      <c r="E114" s="158">
        <v>17686</v>
      </c>
      <c r="F114" s="180">
        <f>+F115+F117</f>
        <v>686.25</v>
      </c>
      <c r="G114" s="180">
        <f t="shared" si="1"/>
        <v>3.7319256518837998</v>
      </c>
      <c r="H114" s="180">
        <f>+F114/E114*100</f>
        <v>3.8801877190998528</v>
      </c>
      <c r="I114" s="169"/>
      <c r="J114" s="169"/>
      <c r="K114" s="169"/>
      <c r="L114" s="169"/>
      <c r="M114" s="169"/>
      <c r="N114" s="169"/>
      <c r="O114" s="169"/>
    </row>
    <row r="115" spans="1:15" x14ac:dyDescent="0.2">
      <c r="A115" s="181" t="s">
        <v>427</v>
      </c>
      <c r="B115" s="182" t="s">
        <v>428</v>
      </c>
      <c r="C115" s="180">
        <v>0</v>
      </c>
      <c r="D115" s="178"/>
      <c r="E115" s="178"/>
      <c r="F115" s="180">
        <f>+F116</f>
        <v>0</v>
      </c>
      <c r="G115" s="180" t="e">
        <f t="shared" si="1"/>
        <v>#DIV/0!</v>
      </c>
      <c r="H115" s="180"/>
      <c r="I115" s="169"/>
      <c r="J115" s="169"/>
      <c r="K115" s="169"/>
      <c r="L115" s="169"/>
      <c r="M115" s="169"/>
      <c r="N115" s="169"/>
      <c r="O115" s="169"/>
    </row>
    <row r="116" spans="1:15" x14ac:dyDescent="0.2">
      <c r="A116" s="66" t="s">
        <v>429</v>
      </c>
      <c r="B116" s="64" t="s">
        <v>344</v>
      </c>
      <c r="C116" s="61">
        <v>0</v>
      </c>
      <c r="D116" s="178"/>
      <c r="E116" s="178"/>
      <c r="F116" s="176">
        <v>0</v>
      </c>
      <c r="G116" s="176" t="e">
        <f t="shared" si="1"/>
        <v>#DIV/0!</v>
      </c>
      <c r="H116" s="180"/>
      <c r="I116" s="63"/>
      <c r="J116" s="63"/>
      <c r="K116" s="63"/>
      <c r="L116" s="63"/>
      <c r="M116" s="63"/>
      <c r="N116" s="63"/>
      <c r="O116" s="63"/>
    </row>
    <row r="117" spans="1:15" x14ac:dyDescent="0.2">
      <c r="A117" s="181" t="s">
        <v>229</v>
      </c>
      <c r="B117" s="182" t="s">
        <v>230</v>
      </c>
      <c r="C117" s="180">
        <v>18388.63</v>
      </c>
      <c r="D117" s="178"/>
      <c r="E117" s="178"/>
      <c r="F117" s="180">
        <f>+F118+F119+F120</f>
        <v>686.25</v>
      </c>
      <c r="G117" s="180">
        <f t="shared" si="1"/>
        <v>3.7319256518837998</v>
      </c>
      <c r="H117" s="180"/>
      <c r="I117" s="169"/>
      <c r="J117" s="169"/>
      <c r="K117" s="169"/>
      <c r="L117" s="169"/>
      <c r="M117" s="169"/>
      <c r="N117" s="169"/>
      <c r="O117" s="169"/>
    </row>
    <row r="118" spans="1:15" x14ac:dyDescent="0.2">
      <c r="A118" s="66" t="s">
        <v>231</v>
      </c>
      <c r="B118" s="64" t="s">
        <v>232</v>
      </c>
      <c r="C118" s="61">
        <v>18388.63</v>
      </c>
      <c r="D118" s="178"/>
      <c r="E118" s="178"/>
      <c r="F118" s="176">
        <v>686.25</v>
      </c>
      <c r="G118" s="176">
        <f t="shared" si="1"/>
        <v>3.7319256518837998</v>
      </c>
      <c r="H118" s="180"/>
      <c r="I118" s="63"/>
      <c r="J118" s="63"/>
      <c r="K118" s="63"/>
      <c r="L118" s="63"/>
      <c r="M118" s="63"/>
      <c r="N118" s="63"/>
      <c r="O118" s="63"/>
    </row>
    <row r="119" spans="1:15" x14ac:dyDescent="0.2">
      <c r="A119" s="66" t="s">
        <v>430</v>
      </c>
      <c r="B119" s="64" t="s">
        <v>348</v>
      </c>
      <c r="C119" s="61">
        <v>0</v>
      </c>
      <c r="D119" s="178"/>
      <c r="E119" s="178"/>
      <c r="F119" s="176">
        <v>0</v>
      </c>
      <c r="G119" s="176" t="e">
        <f t="shared" si="1"/>
        <v>#DIV/0!</v>
      </c>
      <c r="H119" s="180"/>
      <c r="I119" s="63"/>
      <c r="J119" s="63"/>
      <c r="K119" s="63"/>
      <c r="L119" s="63"/>
      <c r="M119" s="63"/>
      <c r="N119" s="63"/>
      <c r="O119" s="63"/>
    </row>
    <row r="120" spans="1:15" x14ac:dyDescent="0.2">
      <c r="A120" s="66" t="s">
        <v>431</v>
      </c>
      <c r="B120" s="64" t="s">
        <v>432</v>
      </c>
      <c r="C120" s="61">
        <v>0</v>
      </c>
      <c r="D120" s="178"/>
      <c r="E120" s="178"/>
      <c r="F120" s="176">
        <v>0</v>
      </c>
      <c r="G120" s="176" t="e">
        <f t="shared" si="1"/>
        <v>#DIV/0!</v>
      </c>
      <c r="H120" s="180"/>
      <c r="I120" s="63"/>
      <c r="J120" s="63"/>
      <c r="K120" s="63"/>
      <c r="L120" s="63"/>
      <c r="M120" s="63"/>
      <c r="N120" s="63"/>
      <c r="O120" s="63"/>
    </row>
    <row r="121" spans="1:15" x14ac:dyDescent="0.2">
      <c r="A121" s="183" t="s">
        <v>233</v>
      </c>
      <c r="B121" s="184" t="s">
        <v>234</v>
      </c>
      <c r="C121" s="180">
        <v>639011.71</v>
      </c>
      <c r="D121" s="158">
        <v>2227583</v>
      </c>
      <c r="E121" s="158">
        <v>2261422</v>
      </c>
      <c r="F121" s="180">
        <f>+F122+F126+F134+F137+F141+F144</f>
        <v>753887.89</v>
      </c>
      <c r="G121" s="180">
        <f t="shared" si="1"/>
        <v>117.97716351708172</v>
      </c>
      <c r="H121" s="180">
        <f>+F121/E121*100</f>
        <v>33.336895546253643</v>
      </c>
      <c r="I121" s="169"/>
      <c r="J121" s="169"/>
      <c r="K121" s="169"/>
      <c r="L121" s="169"/>
      <c r="M121" s="169"/>
      <c r="N121" s="169"/>
      <c r="O121" s="169"/>
    </row>
    <row r="122" spans="1:15" x14ac:dyDescent="0.2">
      <c r="A122" s="181" t="s">
        <v>235</v>
      </c>
      <c r="B122" s="182" t="s">
        <v>236</v>
      </c>
      <c r="C122" s="180">
        <v>39718.080000000002</v>
      </c>
      <c r="D122" s="178"/>
      <c r="E122" s="178"/>
      <c r="F122" s="180">
        <f>SUM(F123:F125)</f>
        <v>0</v>
      </c>
      <c r="G122" s="180">
        <f t="shared" si="1"/>
        <v>0</v>
      </c>
      <c r="H122" s="180"/>
      <c r="I122" s="169"/>
      <c r="J122" s="169"/>
      <c r="K122" s="169"/>
      <c r="L122" s="169"/>
      <c r="M122" s="169"/>
      <c r="N122" s="169"/>
      <c r="O122" s="169"/>
    </row>
    <row r="123" spans="1:15" x14ac:dyDescent="0.2">
      <c r="A123" s="66" t="s">
        <v>433</v>
      </c>
      <c r="B123" s="64" t="s">
        <v>354</v>
      </c>
      <c r="C123" s="61">
        <v>0</v>
      </c>
      <c r="D123" s="178"/>
      <c r="E123" s="178"/>
      <c r="F123" s="176"/>
      <c r="G123" s="176" t="e">
        <f t="shared" si="1"/>
        <v>#DIV/0!</v>
      </c>
      <c r="H123" s="180"/>
      <c r="I123" s="63"/>
      <c r="J123" s="63"/>
      <c r="K123" s="63"/>
      <c r="L123" s="63"/>
      <c r="M123" s="63"/>
      <c r="N123" s="63"/>
      <c r="O123" s="63"/>
    </row>
    <row r="124" spans="1:15" x14ac:dyDescent="0.2">
      <c r="A124" s="66" t="s">
        <v>237</v>
      </c>
      <c r="B124" s="64" t="s">
        <v>238</v>
      </c>
      <c r="C124" s="61">
        <v>39718.080000000002</v>
      </c>
      <c r="D124" s="178"/>
      <c r="E124" s="178"/>
      <c r="F124" s="176">
        <v>0</v>
      </c>
      <c r="G124" s="176">
        <f t="shared" si="1"/>
        <v>0</v>
      </c>
      <c r="H124" s="180"/>
      <c r="I124" s="63"/>
      <c r="J124" s="63"/>
      <c r="K124" s="63"/>
      <c r="L124" s="63"/>
      <c r="M124" s="63"/>
      <c r="N124" s="63"/>
      <c r="O124" s="63"/>
    </row>
    <row r="125" spans="1:15" x14ac:dyDescent="0.2">
      <c r="A125" s="66" t="s">
        <v>434</v>
      </c>
      <c r="B125" s="64" t="s">
        <v>435</v>
      </c>
      <c r="C125" s="61">
        <v>0</v>
      </c>
      <c r="D125" s="178"/>
      <c r="E125" s="178"/>
      <c r="F125" s="176">
        <v>0</v>
      </c>
      <c r="G125" s="176" t="e">
        <f t="shared" si="1"/>
        <v>#DIV/0!</v>
      </c>
      <c r="H125" s="180"/>
      <c r="I125" s="63"/>
      <c r="J125" s="63"/>
      <c r="K125" s="63"/>
      <c r="L125" s="63"/>
      <c r="M125" s="63"/>
      <c r="N125" s="63"/>
      <c r="O125" s="63"/>
    </row>
    <row r="126" spans="1:15" x14ac:dyDescent="0.2">
      <c r="A126" s="181" t="s">
        <v>239</v>
      </c>
      <c r="B126" s="182" t="s">
        <v>240</v>
      </c>
      <c r="C126" s="180">
        <v>569259.27</v>
      </c>
      <c r="D126" s="178"/>
      <c r="E126" s="178"/>
      <c r="F126" s="180">
        <f>SUM(F127:F133)</f>
        <v>732050.46000000008</v>
      </c>
      <c r="G126" s="180">
        <f t="shared" si="1"/>
        <v>128.59702047539781</v>
      </c>
      <c r="H126" s="180"/>
      <c r="I126" s="169"/>
      <c r="J126" s="169"/>
      <c r="K126" s="169"/>
      <c r="L126" s="169"/>
      <c r="M126" s="169"/>
      <c r="N126" s="169"/>
      <c r="O126" s="169"/>
    </row>
    <row r="127" spans="1:15" x14ac:dyDescent="0.2">
      <c r="A127" s="66" t="s">
        <v>241</v>
      </c>
      <c r="B127" s="64" t="s">
        <v>242</v>
      </c>
      <c r="C127" s="61">
        <v>255567.74</v>
      </c>
      <c r="D127" s="178"/>
      <c r="E127" s="178"/>
      <c r="F127" s="176">
        <v>80791.87</v>
      </c>
      <c r="G127" s="176">
        <f t="shared" si="1"/>
        <v>31.612702761310953</v>
      </c>
      <c r="H127" s="180"/>
      <c r="I127" s="63"/>
      <c r="J127" s="63"/>
      <c r="K127" s="63"/>
      <c r="L127" s="63"/>
      <c r="M127" s="63"/>
      <c r="N127" s="63"/>
      <c r="O127" s="63"/>
    </row>
    <row r="128" spans="1:15" x14ac:dyDescent="0.2">
      <c r="A128" s="66" t="s">
        <v>436</v>
      </c>
      <c r="B128" s="64" t="s">
        <v>437</v>
      </c>
      <c r="C128" s="61">
        <v>12845.96</v>
      </c>
      <c r="D128" s="178"/>
      <c r="E128" s="178"/>
      <c r="F128" s="176">
        <v>21485.32</v>
      </c>
      <c r="G128" s="176">
        <f t="shared" si="1"/>
        <v>167.25351783751466</v>
      </c>
      <c r="H128" s="180"/>
      <c r="I128" s="63"/>
      <c r="J128" s="63"/>
      <c r="K128" s="63"/>
      <c r="L128" s="63"/>
      <c r="M128" s="63"/>
      <c r="N128" s="63"/>
      <c r="O128" s="63"/>
    </row>
    <row r="129" spans="1:15" x14ac:dyDescent="0.2">
      <c r="A129" s="66" t="s">
        <v>438</v>
      </c>
      <c r="B129" s="64" t="s">
        <v>439</v>
      </c>
      <c r="C129" s="61">
        <v>41578.5</v>
      </c>
      <c r="D129" s="178"/>
      <c r="E129" s="178"/>
      <c r="F129" s="176">
        <v>41305.870000000003</v>
      </c>
      <c r="G129" s="176">
        <f t="shared" si="1"/>
        <v>99.344300539942523</v>
      </c>
      <c r="H129" s="180"/>
      <c r="I129" s="63"/>
      <c r="J129" s="63"/>
      <c r="K129" s="63"/>
      <c r="L129" s="63"/>
      <c r="M129" s="63"/>
      <c r="N129" s="63"/>
      <c r="O129" s="63"/>
    </row>
    <row r="130" spans="1:15" x14ac:dyDescent="0.2">
      <c r="A130" s="66" t="s">
        <v>243</v>
      </c>
      <c r="B130" s="64" t="s">
        <v>244</v>
      </c>
      <c r="C130" s="61">
        <v>76248.929999999993</v>
      </c>
      <c r="D130" s="178"/>
      <c r="E130" s="178"/>
      <c r="F130" s="176">
        <v>533175.24</v>
      </c>
      <c r="G130" s="176">
        <f t="shared" si="1"/>
        <v>699.25602890427456</v>
      </c>
      <c r="H130" s="180"/>
      <c r="I130" s="63"/>
      <c r="J130" s="63"/>
      <c r="K130" s="63"/>
      <c r="L130" s="63"/>
      <c r="M130" s="63"/>
      <c r="N130" s="63"/>
      <c r="O130" s="63"/>
    </row>
    <row r="131" spans="1:15" x14ac:dyDescent="0.2">
      <c r="A131" s="66" t="s">
        <v>440</v>
      </c>
      <c r="B131" s="64" t="s">
        <v>441</v>
      </c>
      <c r="C131" s="61">
        <v>162152.32999999999</v>
      </c>
      <c r="D131" s="178"/>
      <c r="E131" s="178"/>
      <c r="F131" s="176">
        <v>27575.91</v>
      </c>
      <c r="G131" s="176">
        <f t="shared" si="1"/>
        <v>17.006175612771031</v>
      </c>
      <c r="H131" s="180"/>
      <c r="I131" s="63"/>
      <c r="J131" s="63"/>
      <c r="K131" s="63"/>
      <c r="L131" s="63"/>
      <c r="M131" s="63"/>
      <c r="N131" s="63"/>
      <c r="O131" s="63"/>
    </row>
    <row r="132" spans="1:15" x14ac:dyDescent="0.2">
      <c r="A132" s="66" t="s">
        <v>442</v>
      </c>
      <c r="B132" s="64" t="s">
        <v>360</v>
      </c>
      <c r="C132" s="61">
        <v>0</v>
      </c>
      <c r="D132" s="178"/>
      <c r="E132" s="178"/>
      <c r="F132" s="176">
        <v>0</v>
      </c>
      <c r="G132" s="176" t="e">
        <f t="shared" si="1"/>
        <v>#DIV/0!</v>
      </c>
      <c r="H132" s="180"/>
      <c r="I132" s="63"/>
      <c r="J132" s="63"/>
      <c r="K132" s="63"/>
      <c r="L132" s="63"/>
      <c r="M132" s="63"/>
      <c r="N132" s="63"/>
      <c r="O132" s="63"/>
    </row>
    <row r="133" spans="1:15" x14ac:dyDescent="0.2">
      <c r="A133" s="66" t="s">
        <v>443</v>
      </c>
      <c r="B133" s="64" t="s">
        <v>362</v>
      </c>
      <c r="C133" s="61">
        <v>20865.810000000001</v>
      </c>
      <c r="D133" s="178"/>
      <c r="E133" s="178"/>
      <c r="F133" s="176">
        <v>27716.25</v>
      </c>
      <c r="G133" s="176">
        <f t="shared" si="1"/>
        <v>132.83093251591959</v>
      </c>
      <c r="H133" s="180"/>
      <c r="I133" s="63"/>
      <c r="J133" s="63"/>
      <c r="K133" s="63"/>
      <c r="L133" s="63"/>
      <c r="M133" s="63"/>
      <c r="N133" s="63"/>
      <c r="O133" s="63"/>
    </row>
    <row r="134" spans="1:15" x14ac:dyDescent="0.2">
      <c r="A134" s="181" t="s">
        <v>444</v>
      </c>
      <c r="B134" s="182" t="s">
        <v>445</v>
      </c>
      <c r="C134" s="180">
        <v>0</v>
      </c>
      <c r="D134" s="178"/>
      <c r="E134" s="178"/>
      <c r="F134" s="180">
        <f>+F135+F136</f>
        <v>0</v>
      </c>
      <c r="G134" s="180" t="e">
        <f t="shared" si="1"/>
        <v>#DIV/0!</v>
      </c>
      <c r="H134" s="180"/>
      <c r="I134" s="169"/>
      <c r="J134" s="169"/>
      <c r="K134" s="169"/>
      <c r="L134" s="169"/>
      <c r="M134" s="169"/>
      <c r="N134" s="169"/>
      <c r="O134" s="169"/>
    </row>
    <row r="135" spans="1:15" x14ac:dyDescent="0.2">
      <c r="A135" s="66" t="s">
        <v>446</v>
      </c>
      <c r="B135" s="64" t="s">
        <v>366</v>
      </c>
      <c r="C135" s="61">
        <v>0</v>
      </c>
      <c r="D135" s="178"/>
      <c r="E135" s="178"/>
      <c r="F135" s="176">
        <v>0</v>
      </c>
      <c r="G135" s="176" t="e">
        <f t="shared" si="1"/>
        <v>#DIV/0!</v>
      </c>
      <c r="H135" s="180"/>
      <c r="I135" s="63"/>
      <c r="J135" s="63"/>
      <c r="K135" s="63"/>
      <c r="L135" s="63"/>
      <c r="M135" s="63"/>
      <c r="N135" s="63"/>
      <c r="O135" s="63"/>
    </row>
    <row r="136" spans="1:15" x14ac:dyDescent="0.2">
      <c r="A136" s="66" t="s">
        <v>447</v>
      </c>
      <c r="B136" s="64" t="s">
        <v>368</v>
      </c>
      <c r="C136" s="61">
        <v>0</v>
      </c>
      <c r="D136" s="178"/>
      <c r="E136" s="178"/>
      <c r="F136" s="176">
        <v>0</v>
      </c>
      <c r="G136" s="176" t="e">
        <f t="shared" si="1"/>
        <v>#DIV/0!</v>
      </c>
      <c r="H136" s="180"/>
      <c r="I136" s="63"/>
      <c r="J136" s="63"/>
      <c r="K136" s="63"/>
      <c r="L136" s="63"/>
      <c r="M136" s="63"/>
      <c r="N136" s="63"/>
      <c r="O136" s="63"/>
    </row>
    <row r="137" spans="1:15" x14ac:dyDescent="0.2">
      <c r="A137" s="181" t="s">
        <v>448</v>
      </c>
      <c r="B137" s="182" t="s">
        <v>449</v>
      </c>
      <c r="C137" s="180">
        <v>15210.76</v>
      </c>
      <c r="D137" s="178"/>
      <c r="E137" s="178"/>
      <c r="F137" s="180">
        <f>+F138+F139+F140</f>
        <v>17984.830000000002</v>
      </c>
      <c r="G137" s="180">
        <f t="shared" ref="G137:G157" si="2">+F137/C137*100</f>
        <v>118.23755026047351</v>
      </c>
      <c r="H137" s="180"/>
      <c r="I137" s="169"/>
      <c r="J137" s="169"/>
      <c r="K137" s="169"/>
      <c r="L137" s="169"/>
      <c r="M137" s="169"/>
      <c r="N137" s="169"/>
      <c r="O137" s="169"/>
    </row>
    <row r="138" spans="1:15" x14ac:dyDescent="0.2">
      <c r="A138" s="66" t="s">
        <v>450</v>
      </c>
      <c r="B138" s="64" t="s">
        <v>451</v>
      </c>
      <c r="C138" s="61">
        <v>15210.76</v>
      </c>
      <c r="D138" s="178"/>
      <c r="E138" s="178"/>
      <c r="F138" s="176">
        <v>17984.830000000002</v>
      </c>
      <c r="G138" s="176">
        <f t="shared" si="2"/>
        <v>118.23755026047351</v>
      </c>
      <c r="H138" s="180"/>
      <c r="I138" s="63"/>
      <c r="J138" s="63"/>
      <c r="K138" s="63"/>
      <c r="L138" s="63"/>
      <c r="M138" s="63"/>
      <c r="N138" s="63"/>
      <c r="O138" s="63"/>
    </row>
    <row r="139" spans="1:15" x14ac:dyDescent="0.2">
      <c r="A139" s="66" t="s">
        <v>452</v>
      </c>
      <c r="B139" s="64" t="s">
        <v>453</v>
      </c>
      <c r="C139" s="61">
        <v>0</v>
      </c>
      <c r="D139" s="178"/>
      <c r="E139" s="178"/>
      <c r="F139" s="176">
        <v>0</v>
      </c>
      <c r="G139" s="176" t="e">
        <f t="shared" si="2"/>
        <v>#DIV/0!</v>
      </c>
      <c r="H139" s="180"/>
      <c r="I139" s="63"/>
      <c r="J139" s="63"/>
      <c r="K139" s="63"/>
      <c r="L139" s="63"/>
      <c r="M139" s="63"/>
      <c r="N139" s="63"/>
      <c r="O139" s="63"/>
    </row>
    <row r="140" spans="1:15" x14ac:dyDescent="0.2">
      <c r="A140" s="66" t="s">
        <v>454</v>
      </c>
      <c r="B140" s="64" t="s">
        <v>455</v>
      </c>
      <c r="C140" s="61">
        <v>0</v>
      </c>
      <c r="D140" s="178"/>
      <c r="E140" s="178"/>
      <c r="F140" s="176">
        <v>0</v>
      </c>
      <c r="G140" s="176" t="e">
        <f t="shared" si="2"/>
        <v>#DIV/0!</v>
      </c>
      <c r="H140" s="180"/>
      <c r="I140" s="63"/>
      <c r="J140" s="63"/>
      <c r="K140" s="63"/>
      <c r="L140" s="63"/>
      <c r="M140" s="63"/>
      <c r="N140" s="63"/>
      <c r="O140" s="63"/>
    </row>
    <row r="141" spans="1:15" x14ac:dyDescent="0.2">
      <c r="A141" s="181" t="s">
        <v>456</v>
      </c>
      <c r="B141" s="182" t="s">
        <v>457</v>
      </c>
      <c r="C141" s="180">
        <v>0</v>
      </c>
      <c r="D141" s="178"/>
      <c r="E141" s="178"/>
      <c r="F141" s="180">
        <f>+F142+F143</f>
        <v>0</v>
      </c>
      <c r="G141" s="180" t="e">
        <f t="shared" si="2"/>
        <v>#DIV/0!</v>
      </c>
      <c r="H141" s="180"/>
      <c r="I141" s="169"/>
      <c r="J141" s="169"/>
      <c r="K141" s="169"/>
      <c r="L141" s="169"/>
      <c r="M141" s="169"/>
      <c r="N141" s="169"/>
      <c r="O141" s="169"/>
    </row>
    <row r="142" spans="1:15" x14ac:dyDescent="0.2">
      <c r="A142" s="66" t="s">
        <v>458</v>
      </c>
      <c r="B142" s="64" t="s">
        <v>459</v>
      </c>
      <c r="C142" s="61">
        <v>0</v>
      </c>
      <c r="D142" s="178"/>
      <c r="E142" s="178"/>
      <c r="F142" s="61">
        <v>0</v>
      </c>
      <c r="G142" s="176" t="e">
        <f t="shared" si="2"/>
        <v>#DIV/0!</v>
      </c>
      <c r="H142" s="180"/>
      <c r="I142" s="63"/>
      <c r="J142" s="63"/>
      <c r="K142" s="63"/>
      <c r="L142" s="63"/>
      <c r="M142" s="63"/>
      <c r="N142" s="63"/>
      <c r="O142" s="63"/>
    </row>
    <row r="143" spans="1:15" x14ac:dyDescent="0.2">
      <c r="A143" s="66" t="s">
        <v>460</v>
      </c>
      <c r="B143" s="64" t="s">
        <v>372</v>
      </c>
      <c r="C143" s="61">
        <v>0</v>
      </c>
      <c r="D143" s="178"/>
      <c r="E143" s="178"/>
      <c r="F143" s="61">
        <v>0</v>
      </c>
      <c r="G143" s="176" t="e">
        <f t="shared" si="2"/>
        <v>#DIV/0!</v>
      </c>
      <c r="H143" s="180"/>
      <c r="I143" s="63"/>
      <c r="J143" s="63"/>
      <c r="K143" s="63"/>
      <c r="L143" s="63"/>
      <c r="M143" s="63"/>
      <c r="N143" s="63"/>
      <c r="O143" s="63"/>
    </row>
    <row r="144" spans="1:15" x14ac:dyDescent="0.2">
      <c r="A144" s="181" t="s">
        <v>245</v>
      </c>
      <c r="B144" s="182" t="s">
        <v>246</v>
      </c>
      <c r="C144" s="180">
        <v>14823.6</v>
      </c>
      <c r="D144" s="178"/>
      <c r="E144" s="178"/>
      <c r="F144" s="180">
        <f>+F145+F146+F147</f>
        <v>3852.6</v>
      </c>
      <c r="G144" s="180">
        <f t="shared" si="2"/>
        <v>25.989638144580262</v>
      </c>
      <c r="H144" s="180"/>
      <c r="I144" s="169"/>
      <c r="J144" s="169"/>
      <c r="K144" s="169"/>
      <c r="L144" s="169"/>
      <c r="M144" s="169"/>
      <c r="N144" s="169"/>
      <c r="O144" s="169"/>
    </row>
    <row r="145" spans="1:15" x14ac:dyDescent="0.2">
      <c r="A145" s="66" t="s">
        <v>247</v>
      </c>
      <c r="B145" s="64" t="s">
        <v>248</v>
      </c>
      <c r="C145" s="61">
        <v>14823.6</v>
      </c>
      <c r="D145" s="178"/>
      <c r="E145" s="178"/>
      <c r="F145" s="176">
        <v>3852.6</v>
      </c>
      <c r="G145" s="176">
        <f t="shared" si="2"/>
        <v>25.989638144580262</v>
      </c>
      <c r="H145" s="180"/>
      <c r="I145" s="63"/>
      <c r="J145" s="63"/>
      <c r="K145" s="63"/>
      <c r="L145" s="63"/>
      <c r="M145" s="63"/>
      <c r="N145" s="63"/>
      <c r="O145" s="63"/>
    </row>
    <row r="146" spans="1:15" x14ac:dyDescent="0.2">
      <c r="A146" s="66" t="s">
        <v>461</v>
      </c>
      <c r="B146" s="64" t="s">
        <v>462</v>
      </c>
      <c r="C146" s="61">
        <v>0</v>
      </c>
      <c r="D146" s="178"/>
      <c r="E146" s="178"/>
      <c r="F146" s="176">
        <v>0</v>
      </c>
      <c r="G146" s="176" t="e">
        <f t="shared" si="2"/>
        <v>#DIV/0!</v>
      </c>
      <c r="H146" s="180"/>
      <c r="I146" s="63"/>
      <c r="J146" s="63"/>
      <c r="K146" s="63"/>
      <c r="L146" s="63"/>
      <c r="M146" s="63"/>
      <c r="N146" s="63"/>
      <c r="O146" s="63"/>
    </row>
    <row r="147" spans="1:15" x14ac:dyDescent="0.2">
      <c r="A147" s="66" t="s">
        <v>463</v>
      </c>
      <c r="B147" s="64" t="s">
        <v>464</v>
      </c>
      <c r="C147" s="61">
        <v>0</v>
      </c>
      <c r="D147" s="178"/>
      <c r="E147" s="178"/>
      <c r="F147" s="176">
        <v>0</v>
      </c>
      <c r="G147" s="176" t="e">
        <f t="shared" si="2"/>
        <v>#DIV/0!</v>
      </c>
      <c r="H147" s="180"/>
      <c r="I147" s="63"/>
      <c r="J147" s="63"/>
      <c r="K147" s="63"/>
      <c r="L147" s="63"/>
      <c r="M147" s="63"/>
      <c r="N147" s="63"/>
      <c r="O147" s="63"/>
    </row>
    <row r="148" spans="1:15" ht="25.5" x14ac:dyDescent="0.2">
      <c r="A148" s="183" t="s">
        <v>60</v>
      </c>
      <c r="B148" s="184" t="s">
        <v>465</v>
      </c>
      <c r="C148" s="180">
        <v>0</v>
      </c>
      <c r="D148" s="158">
        <v>0</v>
      </c>
      <c r="E148" s="158">
        <v>0</v>
      </c>
      <c r="F148" s="180">
        <f>+F149</f>
        <v>0</v>
      </c>
      <c r="G148" s="180" t="e">
        <f t="shared" si="2"/>
        <v>#DIV/0!</v>
      </c>
      <c r="H148" s="180" t="e">
        <f>+F148/D148*100</f>
        <v>#DIV/0!</v>
      </c>
      <c r="I148" s="169"/>
      <c r="J148" s="169"/>
      <c r="K148" s="169"/>
      <c r="L148" s="169"/>
      <c r="M148" s="169"/>
      <c r="N148" s="169"/>
      <c r="O148" s="169"/>
    </row>
    <row r="149" spans="1:15" x14ac:dyDescent="0.2">
      <c r="A149" s="181" t="s">
        <v>466</v>
      </c>
      <c r="B149" s="182" t="s">
        <v>467</v>
      </c>
      <c r="C149" s="180">
        <v>0</v>
      </c>
      <c r="D149" s="178"/>
      <c r="E149" s="178"/>
      <c r="F149" s="180">
        <f>+F150</f>
        <v>0</v>
      </c>
      <c r="G149" s="180" t="e">
        <f t="shared" si="2"/>
        <v>#DIV/0!</v>
      </c>
      <c r="H149" s="180"/>
      <c r="I149" s="169"/>
      <c r="J149" s="169"/>
      <c r="K149" s="169"/>
      <c r="L149" s="169"/>
      <c r="M149" s="169"/>
      <c r="N149" s="169"/>
      <c r="O149" s="169"/>
    </row>
    <row r="150" spans="1:15" x14ac:dyDescent="0.2">
      <c r="A150" s="66" t="s">
        <v>468</v>
      </c>
      <c r="B150" s="64" t="s">
        <v>469</v>
      </c>
      <c r="C150" s="176">
        <v>0</v>
      </c>
      <c r="D150" s="178"/>
      <c r="E150" s="178"/>
      <c r="F150" s="176">
        <v>0</v>
      </c>
      <c r="G150" s="176" t="e">
        <f t="shared" si="2"/>
        <v>#DIV/0!</v>
      </c>
      <c r="H150" s="180"/>
      <c r="I150" s="63"/>
      <c r="J150" s="63"/>
      <c r="K150" s="63"/>
      <c r="L150" s="63"/>
      <c r="M150" s="63"/>
      <c r="N150" s="63"/>
      <c r="O150" s="63"/>
    </row>
    <row r="151" spans="1:15" x14ac:dyDescent="0.2">
      <c r="A151" s="183" t="s">
        <v>470</v>
      </c>
      <c r="B151" s="184" t="s">
        <v>471</v>
      </c>
      <c r="C151" s="180">
        <v>0</v>
      </c>
      <c r="D151" s="158">
        <v>0</v>
      </c>
      <c r="E151" s="158">
        <v>0</v>
      </c>
      <c r="F151" s="180">
        <f>+F152</f>
        <v>0</v>
      </c>
      <c r="G151" s="180" t="e">
        <f t="shared" si="2"/>
        <v>#DIV/0!</v>
      </c>
      <c r="H151" s="180" t="e">
        <f>+F151/D151*100</f>
        <v>#DIV/0!</v>
      </c>
      <c r="I151" s="169"/>
      <c r="J151" s="169"/>
      <c r="K151" s="169"/>
      <c r="L151" s="169"/>
      <c r="M151" s="169"/>
      <c r="N151" s="169"/>
      <c r="O151" s="169"/>
    </row>
    <row r="152" spans="1:15" x14ac:dyDescent="0.2">
      <c r="A152" s="181" t="s">
        <v>472</v>
      </c>
      <c r="B152" s="182" t="s">
        <v>473</v>
      </c>
      <c r="C152" s="180">
        <v>0</v>
      </c>
      <c r="D152" s="178"/>
      <c r="E152" s="178"/>
      <c r="F152" s="180">
        <f>+F153</f>
        <v>0</v>
      </c>
      <c r="G152" s="180" t="e">
        <f t="shared" si="2"/>
        <v>#DIV/0!</v>
      </c>
      <c r="H152" s="180"/>
      <c r="I152" s="169"/>
      <c r="J152" s="169"/>
      <c r="K152" s="169"/>
      <c r="L152" s="169"/>
      <c r="M152" s="169"/>
      <c r="N152" s="169"/>
      <c r="O152" s="169"/>
    </row>
    <row r="153" spans="1:15" x14ac:dyDescent="0.2">
      <c r="A153" s="66" t="s">
        <v>474</v>
      </c>
      <c r="B153" s="64" t="s">
        <v>475</v>
      </c>
      <c r="C153" s="61">
        <v>0</v>
      </c>
      <c r="D153" s="178"/>
      <c r="E153" s="178"/>
      <c r="F153" s="61">
        <v>0</v>
      </c>
      <c r="G153" s="176" t="e">
        <f t="shared" si="2"/>
        <v>#DIV/0!</v>
      </c>
      <c r="H153" s="180"/>
      <c r="I153" s="63"/>
      <c r="J153" s="63"/>
      <c r="K153" s="63"/>
      <c r="L153" s="63"/>
      <c r="M153" s="63"/>
      <c r="N153" s="63"/>
      <c r="O153" s="63"/>
    </row>
    <row r="154" spans="1:15" x14ac:dyDescent="0.2">
      <c r="A154" s="183" t="s">
        <v>249</v>
      </c>
      <c r="B154" s="184" t="s">
        <v>250</v>
      </c>
      <c r="C154" s="180">
        <v>23421785.98</v>
      </c>
      <c r="D154" s="158">
        <v>17986418</v>
      </c>
      <c r="E154" s="158">
        <v>21600406</v>
      </c>
      <c r="F154" s="180">
        <f>+F155+F157+F159+F161</f>
        <v>18306012.800000001</v>
      </c>
      <c r="G154" s="180">
        <f t="shared" si="2"/>
        <v>78.158056843451689</v>
      </c>
      <c r="H154" s="180">
        <f>+F154/E154*100</f>
        <v>84.748466301975995</v>
      </c>
      <c r="I154" s="169"/>
      <c r="J154" s="169"/>
      <c r="K154" s="169"/>
      <c r="L154" s="169"/>
      <c r="M154" s="169"/>
      <c r="N154" s="169"/>
      <c r="O154" s="169"/>
    </row>
    <row r="155" spans="1:15" x14ac:dyDescent="0.2">
      <c r="A155" s="181" t="s">
        <v>251</v>
      </c>
      <c r="B155" s="182" t="s">
        <v>252</v>
      </c>
      <c r="C155" s="180">
        <v>22690337.52</v>
      </c>
      <c r="D155" s="178"/>
      <c r="E155" s="178"/>
      <c r="F155" s="180">
        <f>+F156</f>
        <v>17933777.620000001</v>
      </c>
      <c r="G155" s="180">
        <f t="shared" si="2"/>
        <v>79.037068550402068</v>
      </c>
      <c r="H155" s="180"/>
      <c r="I155" s="169"/>
      <c r="J155" s="169"/>
      <c r="K155" s="169"/>
      <c r="L155" s="169"/>
      <c r="M155" s="169"/>
      <c r="N155" s="169"/>
      <c r="O155" s="169"/>
    </row>
    <row r="156" spans="1:15" x14ac:dyDescent="0.2">
      <c r="A156" s="66" t="s">
        <v>253</v>
      </c>
      <c r="B156" s="64" t="s">
        <v>252</v>
      </c>
      <c r="C156" s="61">
        <v>22690337.52</v>
      </c>
      <c r="D156" s="178"/>
      <c r="E156" s="178"/>
      <c r="F156" s="61">
        <v>17933777.620000001</v>
      </c>
      <c r="G156" s="176">
        <f t="shared" si="2"/>
        <v>79.037068550402068</v>
      </c>
      <c r="H156" s="180"/>
      <c r="I156" s="63"/>
      <c r="J156" s="63"/>
      <c r="K156" s="63"/>
      <c r="L156" s="63"/>
      <c r="M156" s="63"/>
      <c r="N156" s="63"/>
      <c r="O156" s="63"/>
    </row>
    <row r="157" spans="1:15" x14ac:dyDescent="0.2">
      <c r="A157" s="181" t="s">
        <v>476</v>
      </c>
      <c r="B157" s="182" t="s">
        <v>477</v>
      </c>
      <c r="C157" s="180">
        <v>192217.5</v>
      </c>
      <c r="D157" s="178"/>
      <c r="E157" s="178"/>
      <c r="F157" s="180">
        <f>+F158</f>
        <v>0</v>
      </c>
      <c r="G157" s="180">
        <f t="shared" si="2"/>
        <v>0</v>
      </c>
      <c r="H157" s="180"/>
      <c r="I157" s="169"/>
      <c r="J157" s="169"/>
      <c r="K157" s="169"/>
      <c r="L157" s="169"/>
      <c r="M157" s="169"/>
      <c r="N157" s="169"/>
      <c r="O157" s="169"/>
    </row>
    <row r="158" spans="1:15" x14ac:dyDescent="0.2">
      <c r="A158" s="66" t="s">
        <v>478</v>
      </c>
      <c r="B158" s="64" t="s">
        <v>477</v>
      </c>
      <c r="C158" s="61">
        <v>192217.5</v>
      </c>
      <c r="D158" s="178"/>
      <c r="E158" s="178"/>
      <c r="F158" s="61">
        <v>0</v>
      </c>
      <c r="G158" s="176">
        <f>+F158/C158*100</f>
        <v>0</v>
      </c>
      <c r="H158" s="180"/>
      <c r="I158" s="63"/>
      <c r="J158" s="63"/>
      <c r="K158" s="63"/>
      <c r="L158" s="63"/>
      <c r="M158" s="63"/>
      <c r="N158" s="63"/>
      <c r="O158" s="63"/>
    </row>
    <row r="159" spans="1:15" x14ac:dyDescent="0.2">
      <c r="A159" s="181" t="s">
        <v>479</v>
      </c>
      <c r="B159" s="182" t="s">
        <v>480</v>
      </c>
      <c r="C159" s="180">
        <v>0</v>
      </c>
      <c r="D159" s="178"/>
      <c r="E159" s="178"/>
      <c r="F159" s="180">
        <f>+F160</f>
        <v>0</v>
      </c>
      <c r="G159" s="180" t="e">
        <f>+F159/C159*100</f>
        <v>#DIV/0!</v>
      </c>
      <c r="H159" s="180"/>
      <c r="I159" s="169"/>
      <c r="J159" s="169"/>
      <c r="K159" s="169"/>
      <c r="L159" s="169"/>
      <c r="M159" s="169"/>
      <c r="N159" s="169"/>
      <c r="O159" s="169"/>
    </row>
    <row r="160" spans="1:15" x14ac:dyDescent="0.2">
      <c r="A160" s="66" t="s">
        <v>481</v>
      </c>
      <c r="B160" s="64" t="s">
        <v>480</v>
      </c>
      <c r="C160" s="61">
        <v>0</v>
      </c>
      <c r="D160" s="178"/>
      <c r="E160" s="178"/>
      <c r="F160" s="61">
        <v>0</v>
      </c>
      <c r="G160" s="176" t="e">
        <f>+F160/C160*100</f>
        <v>#DIV/0!</v>
      </c>
      <c r="H160" s="180"/>
      <c r="I160" s="63"/>
      <c r="J160" s="63"/>
      <c r="K160" s="63"/>
      <c r="L160" s="63"/>
      <c r="M160" s="63"/>
      <c r="N160" s="63"/>
      <c r="O160" s="63"/>
    </row>
    <row r="161" spans="1:15" x14ac:dyDescent="0.2">
      <c r="A161" s="181" t="s">
        <v>482</v>
      </c>
      <c r="B161" s="182" t="s">
        <v>483</v>
      </c>
      <c r="C161" s="180">
        <v>539230.96</v>
      </c>
      <c r="D161" s="178"/>
      <c r="E161" s="178"/>
      <c r="F161" s="180">
        <f>+F162</f>
        <v>372235.18</v>
      </c>
      <c r="G161" s="180">
        <f>+F161/C161*100</f>
        <v>69.030750756596021</v>
      </c>
      <c r="H161" s="180"/>
      <c r="I161" s="169"/>
      <c r="J161" s="169"/>
      <c r="K161" s="169"/>
      <c r="L161" s="169"/>
      <c r="M161" s="169"/>
      <c r="N161" s="169"/>
      <c r="O161" s="169"/>
    </row>
    <row r="162" spans="1:15" x14ac:dyDescent="0.2">
      <c r="A162" s="66" t="s">
        <v>484</v>
      </c>
      <c r="B162" s="64" t="s">
        <v>483</v>
      </c>
      <c r="C162" s="61">
        <v>539230.96</v>
      </c>
      <c r="D162" s="178"/>
      <c r="E162" s="178"/>
      <c r="F162" s="61">
        <v>372235.18</v>
      </c>
      <c r="G162" s="176">
        <f>+F162/C162*100</f>
        <v>69.030750756596021</v>
      </c>
      <c r="H162" s="180"/>
      <c r="I162" s="63"/>
      <c r="J162" s="63"/>
      <c r="K162" s="63"/>
      <c r="L162" s="63"/>
      <c r="M162" s="63"/>
      <c r="N162" s="63"/>
      <c r="O162" s="63"/>
    </row>
    <row r="163" spans="1:15" x14ac:dyDescent="0.2">
      <c r="H163" s="146"/>
    </row>
    <row r="166" spans="1:15" x14ac:dyDescent="0.2">
      <c r="A166" s="29" t="s">
        <v>577</v>
      </c>
    </row>
    <row r="167" spans="1:15" x14ac:dyDescent="0.2">
      <c r="A167" s="29" t="s">
        <v>571</v>
      </c>
    </row>
    <row r="168" spans="1:15" x14ac:dyDescent="0.2">
      <c r="A168" s="29" t="s">
        <v>572</v>
      </c>
    </row>
    <row r="169" spans="1:15" x14ac:dyDescent="0.2">
      <c r="A169" s="29" t="s">
        <v>573</v>
      </c>
    </row>
    <row r="170" spans="1:15" x14ac:dyDescent="0.2">
      <c r="A170" s="29" t="s">
        <v>574</v>
      </c>
    </row>
    <row r="171" spans="1:15" x14ac:dyDescent="0.2">
      <c r="A171" s="29" t="s">
        <v>575</v>
      </c>
    </row>
    <row r="172" spans="1:15" x14ac:dyDescent="0.2">
      <c r="A172" s="29" t="s">
        <v>576</v>
      </c>
    </row>
  </sheetData>
  <mergeCells count="5">
    <mergeCell ref="A5:H5"/>
    <mergeCell ref="A3:H3"/>
    <mergeCell ref="A1:H1"/>
    <mergeCell ref="A8:B8"/>
    <mergeCell ref="A7:B7"/>
  </mergeCells>
  <pageMargins left="0.70866141732283472" right="0.70866141732283472" top="0.74803149606299213" bottom="0.35433070866141736" header="0.31496062992125984" footer="0.31496062992125984"/>
  <pageSetup paperSize="9" scale="5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1" sqref="A11"/>
      <selection pane="bottomRight" activeCell="E29" sqref="E29"/>
    </sheetView>
  </sheetViews>
  <sheetFormatPr defaultRowHeight="12.75" x14ac:dyDescent="0.2"/>
  <cols>
    <col min="1" max="1" width="19" style="29" customWidth="1"/>
    <col min="2" max="2" width="49.5703125" style="32" customWidth="1"/>
    <col min="3" max="3" width="16.42578125" style="33" customWidth="1"/>
    <col min="4" max="5" width="17.7109375" style="34" bestFit="1" customWidth="1"/>
    <col min="6" max="6" width="15.7109375" style="33" customWidth="1"/>
    <col min="7" max="8" width="13" style="33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9" style="29" customWidth="1"/>
    <col min="258" max="258" width="57.5703125" style="29" customWidth="1"/>
    <col min="259" max="259" width="16.42578125" style="29" customWidth="1"/>
    <col min="260" max="261" width="17.7109375" style="29" bestFit="1" customWidth="1"/>
    <col min="262" max="262" width="15.7109375" style="29" customWidth="1"/>
    <col min="263" max="263" width="15.7109375" style="29" bestFit="1" customWidth="1"/>
    <col min="264" max="264" width="19.7109375" style="29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9" style="29" customWidth="1"/>
    <col min="514" max="514" width="57.5703125" style="29" customWidth="1"/>
    <col min="515" max="515" width="16.42578125" style="29" customWidth="1"/>
    <col min="516" max="517" width="17.7109375" style="29" bestFit="1" customWidth="1"/>
    <col min="518" max="518" width="15.7109375" style="29" customWidth="1"/>
    <col min="519" max="519" width="15.7109375" style="29" bestFit="1" customWidth="1"/>
    <col min="520" max="520" width="19.7109375" style="29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9" style="29" customWidth="1"/>
    <col min="770" max="770" width="57.5703125" style="29" customWidth="1"/>
    <col min="771" max="771" width="16.42578125" style="29" customWidth="1"/>
    <col min="772" max="773" width="17.7109375" style="29" bestFit="1" customWidth="1"/>
    <col min="774" max="774" width="15.7109375" style="29" customWidth="1"/>
    <col min="775" max="775" width="15.7109375" style="29" bestFit="1" customWidth="1"/>
    <col min="776" max="776" width="19.7109375" style="29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9" style="29" customWidth="1"/>
    <col min="1026" max="1026" width="57.5703125" style="29" customWidth="1"/>
    <col min="1027" max="1027" width="16.42578125" style="29" customWidth="1"/>
    <col min="1028" max="1029" width="17.7109375" style="29" bestFit="1" customWidth="1"/>
    <col min="1030" max="1030" width="15.7109375" style="29" customWidth="1"/>
    <col min="1031" max="1031" width="15.7109375" style="29" bestFit="1" customWidth="1"/>
    <col min="1032" max="1032" width="19.7109375" style="29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9" style="29" customWidth="1"/>
    <col min="1282" max="1282" width="57.5703125" style="29" customWidth="1"/>
    <col min="1283" max="1283" width="16.42578125" style="29" customWidth="1"/>
    <col min="1284" max="1285" width="17.7109375" style="29" bestFit="1" customWidth="1"/>
    <col min="1286" max="1286" width="15.7109375" style="29" customWidth="1"/>
    <col min="1287" max="1287" width="15.7109375" style="29" bestFit="1" customWidth="1"/>
    <col min="1288" max="1288" width="19.7109375" style="29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9" style="29" customWidth="1"/>
    <col min="1538" max="1538" width="57.5703125" style="29" customWidth="1"/>
    <col min="1539" max="1539" width="16.42578125" style="29" customWidth="1"/>
    <col min="1540" max="1541" width="17.7109375" style="29" bestFit="1" customWidth="1"/>
    <col min="1542" max="1542" width="15.7109375" style="29" customWidth="1"/>
    <col min="1543" max="1543" width="15.7109375" style="29" bestFit="1" customWidth="1"/>
    <col min="1544" max="1544" width="19.7109375" style="29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9" style="29" customWidth="1"/>
    <col min="1794" max="1794" width="57.5703125" style="29" customWidth="1"/>
    <col min="1795" max="1795" width="16.42578125" style="29" customWidth="1"/>
    <col min="1796" max="1797" width="17.7109375" style="29" bestFit="1" customWidth="1"/>
    <col min="1798" max="1798" width="15.7109375" style="29" customWidth="1"/>
    <col min="1799" max="1799" width="15.7109375" style="29" bestFit="1" customWidth="1"/>
    <col min="1800" max="1800" width="19.7109375" style="29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9" style="29" customWidth="1"/>
    <col min="2050" max="2050" width="57.5703125" style="29" customWidth="1"/>
    <col min="2051" max="2051" width="16.42578125" style="29" customWidth="1"/>
    <col min="2052" max="2053" width="17.7109375" style="29" bestFit="1" customWidth="1"/>
    <col min="2054" max="2054" width="15.7109375" style="29" customWidth="1"/>
    <col min="2055" max="2055" width="15.7109375" style="29" bestFit="1" customWidth="1"/>
    <col min="2056" max="2056" width="19.7109375" style="29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9" style="29" customWidth="1"/>
    <col min="2306" max="2306" width="57.5703125" style="29" customWidth="1"/>
    <col min="2307" max="2307" width="16.42578125" style="29" customWidth="1"/>
    <col min="2308" max="2309" width="17.7109375" style="29" bestFit="1" customWidth="1"/>
    <col min="2310" max="2310" width="15.7109375" style="29" customWidth="1"/>
    <col min="2311" max="2311" width="15.7109375" style="29" bestFit="1" customWidth="1"/>
    <col min="2312" max="2312" width="19.7109375" style="29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9" style="29" customWidth="1"/>
    <col min="2562" max="2562" width="57.5703125" style="29" customWidth="1"/>
    <col min="2563" max="2563" width="16.42578125" style="29" customWidth="1"/>
    <col min="2564" max="2565" width="17.7109375" style="29" bestFit="1" customWidth="1"/>
    <col min="2566" max="2566" width="15.7109375" style="29" customWidth="1"/>
    <col min="2567" max="2567" width="15.7109375" style="29" bestFit="1" customWidth="1"/>
    <col min="2568" max="2568" width="19.7109375" style="29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9" style="29" customWidth="1"/>
    <col min="2818" max="2818" width="57.5703125" style="29" customWidth="1"/>
    <col min="2819" max="2819" width="16.42578125" style="29" customWidth="1"/>
    <col min="2820" max="2821" width="17.7109375" style="29" bestFit="1" customWidth="1"/>
    <col min="2822" max="2822" width="15.7109375" style="29" customWidth="1"/>
    <col min="2823" max="2823" width="15.7109375" style="29" bestFit="1" customWidth="1"/>
    <col min="2824" max="2824" width="19.7109375" style="29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9" style="29" customWidth="1"/>
    <col min="3074" max="3074" width="57.5703125" style="29" customWidth="1"/>
    <col min="3075" max="3075" width="16.42578125" style="29" customWidth="1"/>
    <col min="3076" max="3077" width="17.7109375" style="29" bestFit="1" customWidth="1"/>
    <col min="3078" max="3078" width="15.7109375" style="29" customWidth="1"/>
    <col min="3079" max="3079" width="15.7109375" style="29" bestFit="1" customWidth="1"/>
    <col min="3080" max="3080" width="19.7109375" style="29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9" style="29" customWidth="1"/>
    <col min="3330" max="3330" width="57.5703125" style="29" customWidth="1"/>
    <col min="3331" max="3331" width="16.42578125" style="29" customWidth="1"/>
    <col min="3332" max="3333" width="17.7109375" style="29" bestFit="1" customWidth="1"/>
    <col min="3334" max="3334" width="15.7109375" style="29" customWidth="1"/>
    <col min="3335" max="3335" width="15.7109375" style="29" bestFit="1" customWidth="1"/>
    <col min="3336" max="3336" width="19.7109375" style="29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9" style="29" customWidth="1"/>
    <col min="3586" max="3586" width="57.5703125" style="29" customWidth="1"/>
    <col min="3587" max="3587" width="16.42578125" style="29" customWidth="1"/>
    <col min="3588" max="3589" width="17.7109375" style="29" bestFit="1" customWidth="1"/>
    <col min="3590" max="3590" width="15.7109375" style="29" customWidth="1"/>
    <col min="3591" max="3591" width="15.7109375" style="29" bestFit="1" customWidth="1"/>
    <col min="3592" max="3592" width="19.7109375" style="29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9" style="29" customWidth="1"/>
    <col min="3842" max="3842" width="57.5703125" style="29" customWidth="1"/>
    <col min="3843" max="3843" width="16.42578125" style="29" customWidth="1"/>
    <col min="3844" max="3845" width="17.7109375" style="29" bestFit="1" customWidth="1"/>
    <col min="3846" max="3846" width="15.7109375" style="29" customWidth="1"/>
    <col min="3847" max="3847" width="15.7109375" style="29" bestFit="1" customWidth="1"/>
    <col min="3848" max="3848" width="19.7109375" style="29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9" style="29" customWidth="1"/>
    <col min="4098" max="4098" width="57.5703125" style="29" customWidth="1"/>
    <col min="4099" max="4099" width="16.42578125" style="29" customWidth="1"/>
    <col min="4100" max="4101" width="17.7109375" style="29" bestFit="1" customWidth="1"/>
    <col min="4102" max="4102" width="15.7109375" style="29" customWidth="1"/>
    <col min="4103" max="4103" width="15.7109375" style="29" bestFit="1" customWidth="1"/>
    <col min="4104" max="4104" width="19.7109375" style="29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9" style="29" customWidth="1"/>
    <col min="4354" max="4354" width="57.5703125" style="29" customWidth="1"/>
    <col min="4355" max="4355" width="16.42578125" style="29" customWidth="1"/>
    <col min="4356" max="4357" width="17.7109375" style="29" bestFit="1" customWidth="1"/>
    <col min="4358" max="4358" width="15.7109375" style="29" customWidth="1"/>
    <col min="4359" max="4359" width="15.7109375" style="29" bestFit="1" customWidth="1"/>
    <col min="4360" max="4360" width="19.7109375" style="29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9" style="29" customWidth="1"/>
    <col min="4610" max="4610" width="57.5703125" style="29" customWidth="1"/>
    <col min="4611" max="4611" width="16.42578125" style="29" customWidth="1"/>
    <col min="4612" max="4613" width="17.7109375" style="29" bestFit="1" customWidth="1"/>
    <col min="4614" max="4614" width="15.7109375" style="29" customWidth="1"/>
    <col min="4615" max="4615" width="15.7109375" style="29" bestFit="1" customWidth="1"/>
    <col min="4616" max="4616" width="19.7109375" style="29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9" style="29" customWidth="1"/>
    <col min="4866" max="4866" width="57.5703125" style="29" customWidth="1"/>
    <col min="4867" max="4867" width="16.42578125" style="29" customWidth="1"/>
    <col min="4868" max="4869" width="17.7109375" style="29" bestFit="1" customWidth="1"/>
    <col min="4870" max="4870" width="15.7109375" style="29" customWidth="1"/>
    <col min="4871" max="4871" width="15.7109375" style="29" bestFit="1" customWidth="1"/>
    <col min="4872" max="4872" width="19.7109375" style="29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9" style="29" customWidth="1"/>
    <col min="5122" max="5122" width="57.5703125" style="29" customWidth="1"/>
    <col min="5123" max="5123" width="16.42578125" style="29" customWidth="1"/>
    <col min="5124" max="5125" width="17.7109375" style="29" bestFit="1" customWidth="1"/>
    <col min="5126" max="5126" width="15.7109375" style="29" customWidth="1"/>
    <col min="5127" max="5127" width="15.7109375" style="29" bestFit="1" customWidth="1"/>
    <col min="5128" max="5128" width="19.7109375" style="29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9" style="29" customWidth="1"/>
    <col min="5378" max="5378" width="57.5703125" style="29" customWidth="1"/>
    <col min="5379" max="5379" width="16.42578125" style="29" customWidth="1"/>
    <col min="5380" max="5381" width="17.7109375" style="29" bestFit="1" customWidth="1"/>
    <col min="5382" max="5382" width="15.7109375" style="29" customWidth="1"/>
    <col min="5383" max="5383" width="15.7109375" style="29" bestFit="1" customWidth="1"/>
    <col min="5384" max="5384" width="19.7109375" style="29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9" style="29" customWidth="1"/>
    <col min="5634" max="5634" width="57.5703125" style="29" customWidth="1"/>
    <col min="5635" max="5635" width="16.42578125" style="29" customWidth="1"/>
    <col min="5636" max="5637" width="17.7109375" style="29" bestFit="1" customWidth="1"/>
    <col min="5638" max="5638" width="15.7109375" style="29" customWidth="1"/>
    <col min="5639" max="5639" width="15.7109375" style="29" bestFit="1" customWidth="1"/>
    <col min="5640" max="5640" width="19.7109375" style="29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9" style="29" customWidth="1"/>
    <col min="5890" max="5890" width="57.5703125" style="29" customWidth="1"/>
    <col min="5891" max="5891" width="16.42578125" style="29" customWidth="1"/>
    <col min="5892" max="5893" width="17.7109375" style="29" bestFit="1" customWidth="1"/>
    <col min="5894" max="5894" width="15.7109375" style="29" customWidth="1"/>
    <col min="5895" max="5895" width="15.7109375" style="29" bestFit="1" customWidth="1"/>
    <col min="5896" max="5896" width="19.7109375" style="29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9" style="29" customWidth="1"/>
    <col min="6146" max="6146" width="57.5703125" style="29" customWidth="1"/>
    <col min="6147" max="6147" width="16.42578125" style="29" customWidth="1"/>
    <col min="6148" max="6149" width="17.7109375" style="29" bestFit="1" customWidth="1"/>
    <col min="6150" max="6150" width="15.7109375" style="29" customWidth="1"/>
    <col min="6151" max="6151" width="15.7109375" style="29" bestFit="1" customWidth="1"/>
    <col min="6152" max="6152" width="19.7109375" style="29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9" style="29" customWidth="1"/>
    <col min="6402" max="6402" width="57.5703125" style="29" customWidth="1"/>
    <col min="6403" max="6403" width="16.42578125" style="29" customWidth="1"/>
    <col min="6404" max="6405" width="17.7109375" style="29" bestFit="1" customWidth="1"/>
    <col min="6406" max="6406" width="15.7109375" style="29" customWidth="1"/>
    <col min="6407" max="6407" width="15.7109375" style="29" bestFit="1" customWidth="1"/>
    <col min="6408" max="6408" width="19.7109375" style="29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9" style="29" customWidth="1"/>
    <col min="6658" max="6658" width="57.5703125" style="29" customWidth="1"/>
    <col min="6659" max="6659" width="16.42578125" style="29" customWidth="1"/>
    <col min="6660" max="6661" width="17.7109375" style="29" bestFit="1" customWidth="1"/>
    <col min="6662" max="6662" width="15.7109375" style="29" customWidth="1"/>
    <col min="6663" max="6663" width="15.7109375" style="29" bestFit="1" customWidth="1"/>
    <col min="6664" max="6664" width="19.7109375" style="29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9" style="29" customWidth="1"/>
    <col min="6914" max="6914" width="57.5703125" style="29" customWidth="1"/>
    <col min="6915" max="6915" width="16.42578125" style="29" customWidth="1"/>
    <col min="6916" max="6917" width="17.7109375" style="29" bestFit="1" customWidth="1"/>
    <col min="6918" max="6918" width="15.7109375" style="29" customWidth="1"/>
    <col min="6919" max="6919" width="15.7109375" style="29" bestFit="1" customWidth="1"/>
    <col min="6920" max="6920" width="19.7109375" style="29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9" style="29" customWidth="1"/>
    <col min="7170" max="7170" width="57.5703125" style="29" customWidth="1"/>
    <col min="7171" max="7171" width="16.42578125" style="29" customWidth="1"/>
    <col min="7172" max="7173" width="17.7109375" style="29" bestFit="1" customWidth="1"/>
    <col min="7174" max="7174" width="15.7109375" style="29" customWidth="1"/>
    <col min="7175" max="7175" width="15.7109375" style="29" bestFit="1" customWidth="1"/>
    <col min="7176" max="7176" width="19.7109375" style="29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9" style="29" customWidth="1"/>
    <col min="7426" max="7426" width="57.5703125" style="29" customWidth="1"/>
    <col min="7427" max="7427" width="16.42578125" style="29" customWidth="1"/>
    <col min="7428" max="7429" width="17.7109375" style="29" bestFit="1" customWidth="1"/>
    <col min="7430" max="7430" width="15.7109375" style="29" customWidth="1"/>
    <col min="7431" max="7431" width="15.7109375" style="29" bestFit="1" customWidth="1"/>
    <col min="7432" max="7432" width="19.7109375" style="29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9" style="29" customWidth="1"/>
    <col min="7682" max="7682" width="57.5703125" style="29" customWidth="1"/>
    <col min="7683" max="7683" width="16.42578125" style="29" customWidth="1"/>
    <col min="7684" max="7685" width="17.7109375" style="29" bestFit="1" customWidth="1"/>
    <col min="7686" max="7686" width="15.7109375" style="29" customWidth="1"/>
    <col min="7687" max="7687" width="15.7109375" style="29" bestFit="1" customWidth="1"/>
    <col min="7688" max="7688" width="19.7109375" style="29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9" style="29" customWidth="1"/>
    <col min="7938" max="7938" width="57.5703125" style="29" customWidth="1"/>
    <col min="7939" max="7939" width="16.42578125" style="29" customWidth="1"/>
    <col min="7940" max="7941" width="17.7109375" style="29" bestFit="1" customWidth="1"/>
    <col min="7942" max="7942" width="15.7109375" style="29" customWidth="1"/>
    <col min="7943" max="7943" width="15.7109375" style="29" bestFit="1" customWidth="1"/>
    <col min="7944" max="7944" width="19.7109375" style="29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9" style="29" customWidth="1"/>
    <col min="8194" max="8194" width="57.5703125" style="29" customWidth="1"/>
    <col min="8195" max="8195" width="16.42578125" style="29" customWidth="1"/>
    <col min="8196" max="8197" width="17.7109375" style="29" bestFit="1" customWidth="1"/>
    <col min="8198" max="8198" width="15.7109375" style="29" customWidth="1"/>
    <col min="8199" max="8199" width="15.7109375" style="29" bestFit="1" customWidth="1"/>
    <col min="8200" max="8200" width="19.7109375" style="29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9" style="29" customWidth="1"/>
    <col min="8450" max="8450" width="57.5703125" style="29" customWidth="1"/>
    <col min="8451" max="8451" width="16.42578125" style="29" customWidth="1"/>
    <col min="8452" max="8453" width="17.7109375" style="29" bestFit="1" customWidth="1"/>
    <col min="8454" max="8454" width="15.7109375" style="29" customWidth="1"/>
    <col min="8455" max="8455" width="15.7109375" style="29" bestFit="1" customWidth="1"/>
    <col min="8456" max="8456" width="19.7109375" style="29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9" style="29" customWidth="1"/>
    <col min="8706" max="8706" width="57.5703125" style="29" customWidth="1"/>
    <col min="8707" max="8707" width="16.42578125" style="29" customWidth="1"/>
    <col min="8708" max="8709" width="17.7109375" style="29" bestFit="1" customWidth="1"/>
    <col min="8710" max="8710" width="15.7109375" style="29" customWidth="1"/>
    <col min="8711" max="8711" width="15.7109375" style="29" bestFit="1" customWidth="1"/>
    <col min="8712" max="8712" width="19.7109375" style="29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9" style="29" customWidth="1"/>
    <col min="8962" max="8962" width="57.5703125" style="29" customWidth="1"/>
    <col min="8963" max="8963" width="16.42578125" style="29" customWidth="1"/>
    <col min="8964" max="8965" width="17.7109375" style="29" bestFit="1" customWidth="1"/>
    <col min="8966" max="8966" width="15.7109375" style="29" customWidth="1"/>
    <col min="8967" max="8967" width="15.7109375" style="29" bestFit="1" customWidth="1"/>
    <col min="8968" max="8968" width="19.7109375" style="29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9" style="29" customWidth="1"/>
    <col min="9218" max="9218" width="57.5703125" style="29" customWidth="1"/>
    <col min="9219" max="9219" width="16.42578125" style="29" customWidth="1"/>
    <col min="9220" max="9221" width="17.7109375" style="29" bestFit="1" customWidth="1"/>
    <col min="9222" max="9222" width="15.7109375" style="29" customWidth="1"/>
    <col min="9223" max="9223" width="15.7109375" style="29" bestFit="1" customWidth="1"/>
    <col min="9224" max="9224" width="19.7109375" style="29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9" style="29" customWidth="1"/>
    <col min="9474" max="9474" width="57.5703125" style="29" customWidth="1"/>
    <col min="9475" max="9475" width="16.42578125" style="29" customWidth="1"/>
    <col min="9476" max="9477" width="17.7109375" style="29" bestFit="1" customWidth="1"/>
    <col min="9478" max="9478" width="15.7109375" style="29" customWidth="1"/>
    <col min="9479" max="9479" width="15.7109375" style="29" bestFit="1" customWidth="1"/>
    <col min="9480" max="9480" width="19.7109375" style="29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9" style="29" customWidth="1"/>
    <col min="9730" max="9730" width="57.5703125" style="29" customWidth="1"/>
    <col min="9731" max="9731" width="16.42578125" style="29" customWidth="1"/>
    <col min="9732" max="9733" width="17.7109375" style="29" bestFit="1" customWidth="1"/>
    <col min="9734" max="9734" width="15.7109375" style="29" customWidth="1"/>
    <col min="9735" max="9735" width="15.7109375" style="29" bestFit="1" customWidth="1"/>
    <col min="9736" max="9736" width="19.7109375" style="29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9" style="29" customWidth="1"/>
    <col min="9986" max="9986" width="57.5703125" style="29" customWidth="1"/>
    <col min="9987" max="9987" width="16.42578125" style="29" customWidth="1"/>
    <col min="9988" max="9989" width="17.7109375" style="29" bestFit="1" customWidth="1"/>
    <col min="9990" max="9990" width="15.7109375" style="29" customWidth="1"/>
    <col min="9991" max="9991" width="15.7109375" style="29" bestFit="1" customWidth="1"/>
    <col min="9992" max="9992" width="19.7109375" style="29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9" style="29" customWidth="1"/>
    <col min="10242" max="10242" width="57.5703125" style="29" customWidth="1"/>
    <col min="10243" max="10243" width="16.42578125" style="29" customWidth="1"/>
    <col min="10244" max="10245" width="17.7109375" style="29" bestFit="1" customWidth="1"/>
    <col min="10246" max="10246" width="15.7109375" style="29" customWidth="1"/>
    <col min="10247" max="10247" width="15.7109375" style="29" bestFit="1" customWidth="1"/>
    <col min="10248" max="10248" width="19.7109375" style="29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9" style="29" customWidth="1"/>
    <col min="10498" max="10498" width="57.5703125" style="29" customWidth="1"/>
    <col min="10499" max="10499" width="16.42578125" style="29" customWidth="1"/>
    <col min="10500" max="10501" width="17.7109375" style="29" bestFit="1" customWidth="1"/>
    <col min="10502" max="10502" width="15.7109375" style="29" customWidth="1"/>
    <col min="10503" max="10503" width="15.7109375" style="29" bestFit="1" customWidth="1"/>
    <col min="10504" max="10504" width="19.7109375" style="29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9" style="29" customWidth="1"/>
    <col min="10754" max="10754" width="57.5703125" style="29" customWidth="1"/>
    <col min="10755" max="10755" width="16.42578125" style="29" customWidth="1"/>
    <col min="10756" max="10757" width="17.7109375" style="29" bestFit="1" customWidth="1"/>
    <col min="10758" max="10758" width="15.7109375" style="29" customWidth="1"/>
    <col min="10759" max="10759" width="15.7109375" style="29" bestFit="1" customWidth="1"/>
    <col min="10760" max="10760" width="19.7109375" style="29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9" style="29" customWidth="1"/>
    <col min="11010" max="11010" width="57.5703125" style="29" customWidth="1"/>
    <col min="11011" max="11011" width="16.42578125" style="29" customWidth="1"/>
    <col min="11012" max="11013" width="17.7109375" style="29" bestFit="1" customWidth="1"/>
    <col min="11014" max="11014" width="15.7109375" style="29" customWidth="1"/>
    <col min="11015" max="11015" width="15.7109375" style="29" bestFit="1" customWidth="1"/>
    <col min="11016" max="11016" width="19.7109375" style="29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9" style="29" customWidth="1"/>
    <col min="11266" max="11266" width="57.5703125" style="29" customWidth="1"/>
    <col min="11267" max="11267" width="16.42578125" style="29" customWidth="1"/>
    <col min="11268" max="11269" width="17.7109375" style="29" bestFit="1" customWidth="1"/>
    <col min="11270" max="11270" width="15.7109375" style="29" customWidth="1"/>
    <col min="11271" max="11271" width="15.7109375" style="29" bestFit="1" customWidth="1"/>
    <col min="11272" max="11272" width="19.7109375" style="29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9" style="29" customWidth="1"/>
    <col min="11522" max="11522" width="57.5703125" style="29" customWidth="1"/>
    <col min="11523" max="11523" width="16.42578125" style="29" customWidth="1"/>
    <col min="11524" max="11525" width="17.7109375" style="29" bestFit="1" customWidth="1"/>
    <col min="11526" max="11526" width="15.7109375" style="29" customWidth="1"/>
    <col min="11527" max="11527" width="15.7109375" style="29" bestFit="1" customWidth="1"/>
    <col min="11528" max="11528" width="19.7109375" style="29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9" style="29" customWidth="1"/>
    <col min="11778" max="11778" width="57.5703125" style="29" customWidth="1"/>
    <col min="11779" max="11779" width="16.42578125" style="29" customWidth="1"/>
    <col min="11780" max="11781" width="17.7109375" style="29" bestFit="1" customWidth="1"/>
    <col min="11782" max="11782" width="15.7109375" style="29" customWidth="1"/>
    <col min="11783" max="11783" width="15.7109375" style="29" bestFit="1" customWidth="1"/>
    <col min="11784" max="11784" width="19.7109375" style="29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9" style="29" customWidth="1"/>
    <col min="12034" max="12034" width="57.5703125" style="29" customWidth="1"/>
    <col min="12035" max="12035" width="16.42578125" style="29" customWidth="1"/>
    <col min="12036" max="12037" width="17.7109375" style="29" bestFit="1" customWidth="1"/>
    <col min="12038" max="12038" width="15.7109375" style="29" customWidth="1"/>
    <col min="12039" max="12039" width="15.7109375" style="29" bestFit="1" customWidth="1"/>
    <col min="12040" max="12040" width="19.7109375" style="29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9" style="29" customWidth="1"/>
    <col min="12290" max="12290" width="57.5703125" style="29" customWidth="1"/>
    <col min="12291" max="12291" width="16.42578125" style="29" customWidth="1"/>
    <col min="12292" max="12293" width="17.7109375" style="29" bestFit="1" customWidth="1"/>
    <col min="12294" max="12294" width="15.7109375" style="29" customWidth="1"/>
    <col min="12295" max="12295" width="15.7109375" style="29" bestFit="1" customWidth="1"/>
    <col min="12296" max="12296" width="19.7109375" style="29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9" style="29" customWidth="1"/>
    <col min="12546" max="12546" width="57.5703125" style="29" customWidth="1"/>
    <col min="12547" max="12547" width="16.42578125" style="29" customWidth="1"/>
    <col min="12548" max="12549" width="17.7109375" style="29" bestFit="1" customWidth="1"/>
    <col min="12550" max="12550" width="15.7109375" style="29" customWidth="1"/>
    <col min="12551" max="12551" width="15.7109375" style="29" bestFit="1" customWidth="1"/>
    <col min="12552" max="12552" width="19.7109375" style="29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9" style="29" customWidth="1"/>
    <col min="12802" max="12802" width="57.5703125" style="29" customWidth="1"/>
    <col min="12803" max="12803" width="16.42578125" style="29" customWidth="1"/>
    <col min="12804" max="12805" width="17.7109375" style="29" bestFit="1" customWidth="1"/>
    <col min="12806" max="12806" width="15.7109375" style="29" customWidth="1"/>
    <col min="12807" max="12807" width="15.7109375" style="29" bestFit="1" customWidth="1"/>
    <col min="12808" max="12808" width="19.7109375" style="29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9" style="29" customWidth="1"/>
    <col min="13058" max="13058" width="57.5703125" style="29" customWidth="1"/>
    <col min="13059" max="13059" width="16.42578125" style="29" customWidth="1"/>
    <col min="13060" max="13061" width="17.7109375" style="29" bestFit="1" customWidth="1"/>
    <col min="13062" max="13062" width="15.7109375" style="29" customWidth="1"/>
    <col min="13063" max="13063" width="15.7109375" style="29" bestFit="1" customWidth="1"/>
    <col min="13064" max="13064" width="19.7109375" style="29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9" style="29" customWidth="1"/>
    <col min="13314" max="13314" width="57.5703125" style="29" customWidth="1"/>
    <col min="13315" max="13315" width="16.42578125" style="29" customWidth="1"/>
    <col min="13316" max="13317" width="17.7109375" style="29" bestFit="1" customWidth="1"/>
    <col min="13318" max="13318" width="15.7109375" style="29" customWidth="1"/>
    <col min="13319" max="13319" width="15.7109375" style="29" bestFit="1" customWidth="1"/>
    <col min="13320" max="13320" width="19.7109375" style="29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9" style="29" customWidth="1"/>
    <col min="13570" max="13570" width="57.5703125" style="29" customWidth="1"/>
    <col min="13571" max="13571" width="16.42578125" style="29" customWidth="1"/>
    <col min="13572" max="13573" width="17.7109375" style="29" bestFit="1" customWidth="1"/>
    <col min="13574" max="13574" width="15.7109375" style="29" customWidth="1"/>
    <col min="13575" max="13575" width="15.7109375" style="29" bestFit="1" customWidth="1"/>
    <col min="13576" max="13576" width="19.7109375" style="29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9" style="29" customWidth="1"/>
    <col min="13826" max="13826" width="57.5703125" style="29" customWidth="1"/>
    <col min="13827" max="13827" width="16.42578125" style="29" customWidth="1"/>
    <col min="13828" max="13829" width="17.7109375" style="29" bestFit="1" customWidth="1"/>
    <col min="13830" max="13830" width="15.7109375" style="29" customWidth="1"/>
    <col min="13831" max="13831" width="15.7109375" style="29" bestFit="1" customWidth="1"/>
    <col min="13832" max="13832" width="19.7109375" style="29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9" style="29" customWidth="1"/>
    <col min="14082" max="14082" width="57.5703125" style="29" customWidth="1"/>
    <col min="14083" max="14083" width="16.42578125" style="29" customWidth="1"/>
    <col min="14084" max="14085" width="17.7109375" style="29" bestFit="1" customWidth="1"/>
    <col min="14086" max="14086" width="15.7109375" style="29" customWidth="1"/>
    <col min="14087" max="14087" width="15.7109375" style="29" bestFit="1" customWidth="1"/>
    <col min="14088" max="14088" width="19.7109375" style="29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9" style="29" customWidth="1"/>
    <col min="14338" max="14338" width="57.5703125" style="29" customWidth="1"/>
    <col min="14339" max="14339" width="16.42578125" style="29" customWidth="1"/>
    <col min="14340" max="14341" width="17.7109375" style="29" bestFit="1" customWidth="1"/>
    <col min="14342" max="14342" width="15.7109375" style="29" customWidth="1"/>
    <col min="14343" max="14343" width="15.7109375" style="29" bestFit="1" customWidth="1"/>
    <col min="14344" max="14344" width="19.7109375" style="29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9" style="29" customWidth="1"/>
    <col min="14594" max="14594" width="57.5703125" style="29" customWidth="1"/>
    <col min="14595" max="14595" width="16.42578125" style="29" customWidth="1"/>
    <col min="14596" max="14597" width="17.7109375" style="29" bestFit="1" customWidth="1"/>
    <col min="14598" max="14598" width="15.7109375" style="29" customWidth="1"/>
    <col min="14599" max="14599" width="15.7109375" style="29" bestFit="1" customWidth="1"/>
    <col min="14600" max="14600" width="19.7109375" style="29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9" style="29" customWidth="1"/>
    <col min="14850" max="14850" width="57.5703125" style="29" customWidth="1"/>
    <col min="14851" max="14851" width="16.42578125" style="29" customWidth="1"/>
    <col min="14852" max="14853" width="17.7109375" style="29" bestFit="1" customWidth="1"/>
    <col min="14854" max="14854" width="15.7109375" style="29" customWidth="1"/>
    <col min="14855" max="14855" width="15.7109375" style="29" bestFit="1" customWidth="1"/>
    <col min="14856" max="14856" width="19.7109375" style="29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9" style="29" customWidth="1"/>
    <col min="15106" max="15106" width="57.5703125" style="29" customWidth="1"/>
    <col min="15107" max="15107" width="16.42578125" style="29" customWidth="1"/>
    <col min="15108" max="15109" width="17.7109375" style="29" bestFit="1" customWidth="1"/>
    <col min="15110" max="15110" width="15.7109375" style="29" customWidth="1"/>
    <col min="15111" max="15111" width="15.7109375" style="29" bestFit="1" customWidth="1"/>
    <col min="15112" max="15112" width="19.7109375" style="29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9" style="29" customWidth="1"/>
    <col min="15362" max="15362" width="57.5703125" style="29" customWidth="1"/>
    <col min="15363" max="15363" width="16.42578125" style="29" customWidth="1"/>
    <col min="15364" max="15365" width="17.7109375" style="29" bestFit="1" customWidth="1"/>
    <col min="15366" max="15366" width="15.7109375" style="29" customWidth="1"/>
    <col min="15367" max="15367" width="15.7109375" style="29" bestFit="1" customWidth="1"/>
    <col min="15368" max="15368" width="19.7109375" style="29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9" style="29" customWidth="1"/>
    <col min="15618" max="15618" width="57.5703125" style="29" customWidth="1"/>
    <col min="15619" max="15619" width="16.42578125" style="29" customWidth="1"/>
    <col min="15620" max="15621" width="17.7109375" style="29" bestFit="1" customWidth="1"/>
    <col min="15622" max="15622" width="15.7109375" style="29" customWidth="1"/>
    <col min="15623" max="15623" width="15.7109375" style="29" bestFit="1" customWidth="1"/>
    <col min="15624" max="15624" width="19.7109375" style="29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9" style="29" customWidth="1"/>
    <col min="15874" max="15874" width="57.5703125" style="29" customWidth="1"/>
    <col min="15875" max="15875" width="16.42578125" style="29" customWidth="1"/>
    <col min="15876" max="15877" width="17.7109375" style="29" bestFit="1" customWidth="1"/>
    <col min="15878" max="15878" width="15.7109375" style="29" customWidth="1"/>
    <col min="15879" max="15879" width="15.7109375" style="29" bestFit="1" customWidth="1"/>
    <col min="15880" max="15880" width="19.7109375" style="29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9" style="29" customWidth="1"/>
    <col min="16130" max="16130" width="57.5703125" style="29" customWidth="1"/>
    <col min="16131" max="16131" width="16.42578125" style="29" customWidth="1"/>
    <col min="16132" max="16133" width="17.7109375" style="29" bestFit="1" customWidth="1"/>
    <col min="16134" max="16134" width="15.7109375" style="29" customWidth="1"/>
    <col min="16135" max="16135" width="15.7109375" style="29" bestFit="1" customWidth="1"/>
    <col min="16136" max="16136" width="19.7109375" style="29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20.25" hidden="1" customHeight="1" x14ac:dyDescent="0.2">
      <c r="A1" s="80"/>
      <c r="B1" s="80"/>
      <c r="C1" s="80"/>
      <c r="D1" s="80"/>
      <c r="E1" s="80"/>
      <c r="F1" s="80"/>
      <c r="G1" s="80"/>
      <c r="H1" s="80"/>
      <c r="I1" s="80"/>
      <c r="J1" s="80"/>
      <c r="K1" s="80"/>
      <c r="L1" s="69"/>
      <c r="M1" s="69"/>
      <c r="N1" s="69"/>
      <c r="O1" s="69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69"/>
      <c r="M2" s="69"/>
      <c r="N2" s="69"/>
      <c r="O2" s="69"/>
    </row>
    <row r="3" spans="1:15" ht="18" hidden="1" customHeight="1" x14ac:dyDescent="0.2">
      <c r="A3" s="80"/>
      <c r="B3" s="80"/>
      <c r="C3" s="80"/>
      <c r="D3" s="80"/>
      <c r="E3" s="80"/>
      <c r="F3" s="80"/>
      <c r="G3" s="80"/>
      <c r="H3" s="80"/>
      <c r="I3" s="81"/>
      <c r="J3" s="81"/>
      <c r="K3" s="81"/>
      <c r="L3" s="69"/>
      <c r="M3" s="69"/>
      <c r="N3" s="69"/>
      <c r="O3" s="69"/>
    </row>
    <row r="4" spans="1:15" ht="18" x14ac:dyDescent="0.2">
      <c r="A4" s="80"/>
      <c r="B4" s="80"/>
      <c r="C4" s="80"/>
      <c r="D4" s="80"/>
      <c r="E4" s="80"/>
      <c r="F4" s="80"/>
      <c r="G4" s="80"/>
      <c r="H4" s="80"/>
      <c r="I4" s="81"/>
      <c r="J4" s="81"/>
      <c r="K4" s="81"/>
      <c r="L4" s="69"/>
      <c r="M4" s="69"/>
      <c r="N4" s="69"/>
      <c r="O4" s="69"/>
    </row>
    <row r="5" spans="1:15" ht="15.75" customHeight="1" x14ac:dyDescent="0.2">
      <c r="A5" s="308" t="s">
        <v>53</v>
      </c>
      <c r="B5" s="308"/>
      <c r="C5" s="308"/>
      <c r="D5" s="308"/>
      <c r="E5" s="308"/>
      <c r="F5" s="308"/>
      <c r="G5" s="308"/>
      <c r="H5" s="308"/>
      <c r="I5" s="35"/>
      <c r="J5" s="35"/>
      <c r="K5" s="35"/>
      <c r="L5" s="69"/>
      <c r="M5" s="69"/>
      <c r="N5" s="69"/>
      <c r="O5" s="69"/>
    </row>
    <row r="6" spans="1:15" ht="18" x14ac:dyDescent="0.2">
      <c r="A6" s="80"/>
      <c r="B6" s="80"/>
      <c r="C6" s="80"/>
      <c r="D6" s="80"/>
      <c r="E6" s="80"/>
      <c r="F6" s="80"/>
      <c r="G6" s="80"/>
      <c r="H6" s="80"/>
      <c r="I6" s="81"/>
      <c r="J6" s="81"/>
      <c r="K6" s="81"/>
      <c r="L6" s="69"/>
      <c r="M6" s="69"/>
      <c r="N6" s="69"/>
      <c r="O6" s="69"/>
    </row>
    <row r="7" spans="1:15" s="30" customFormat="1" ht="42.75" x14ac:dyDescent="0.25">
      <c r="A7" s="307" t="s">
        <v>3</v>
      </c>
      <c r="B7" s="307"/>
      <c r="C7" s="159" t="s">
        <v>606</v>
      </c>
      <c r="D7" s="159" t="s">
        <v>588</v>
      </c>
      <c r="E7" s="159" t="s">
        <v>589</v>
      </c>
      <c r="F7" s="159" t="s">
        <v>607</v>
      </c>
      <c r="G7" s="83" t="s">
        <v>260</v>
      </c>
      <c r="H7" s="83" t="s">
        <v>261</v>
      </c>
      <c r="I7" s="70"/>
      <c r="J7" s="70"/>
      <c r="K7" s="70"/>
      <c r="L7" s="70"/>
      <c r="M7" s="70"/>
      <c r="N7" s="70"/>
      <c r="O7" s="70"/>
    </row>
    <row r="8" spans="1:15" s="31" customFormat="1" ht="12.75" customHeight="1" x14ac:dyDescent="0.2">
      <c r="A8" s="306">
        <v>1</v>
      </c>
      <c r="B8" s="306"/>
      <c r="C8" s="84">
        <v>2</v>
      </c>
      <c r="D8" s="84">
        <v>3</v>
      </c>
      <c r="E8" s="84">
        <v>4.3333333333333304</v>
      </c>
      <c r="F8" s="84">
        <v>5.0833333333333304</v>
      </c>
      <c r="G8" s="84">
        <v>6</v>
      </c>
      <c r="H8" s="84">
        <v>7</v>
      </c>
      <c r="I8" s="73"/>
      <c r="J8" s="73"/>
      <c r="K8" s="73"/>
      <c r="L8" s="73"/>
      <c r="M8" s="71"/>
      <c r="N8" s="71"/>
      <c r="O8" s="71"/>
    </row>
    <row r="9" spans="1:15" ht="15" customHeight="1" x14ac:dyDescent="0.2">
      <c r="A9" s="75" t="s">
        <v>27</v>
      </c>
      <c r="B9" s="75" t="s">
        <v>26</v>
      </c>
      <c r="C9" s="79" t="s">
        <v>28</v>
      </c>
      <c r="D9" s="79" t="s">
        <v>28</v>
      </c>
      <c r="E9" s="79" t="s">
        <v>28</v>
      </c>
      <c r="F9" s="79" t="s">
        <v>28</v>
      </c>
      <c r="G9" s="79" t="s">
        <v>26</v>
      </c>
      <c r="H9" s="79" t="s">
        <v>26</v>
      </c>
      <c r="I9" s="74"/>
      <c r="J9" s="74"/>
      <c r="K9" s="74"/>
      <c r="L9" s="74"/>
      <c r="M9" s="72"/>
      <c r="N9" s="72"/>
      <c r="O9" s="72"/>
    </row>
    <row r="10" spans="1:15" x14ac:dyDescent="0.2">
      <c r="A10" s="189" t="s">
        <v>29</v>
      </c>
      <c r="B10" s="189" t="s">
        <v>26</v>
      </c>
      <c r="C10" s="190">
        <v>56992798.100000001</v>
      </c>
      <c r="D10" s="191">
        <f>+D11+D14+D16+D18+D24+D26+D28</f>
        <v>57349319</v>
      </c>
      <c r="E10" s="245">
        <f>+E11+E14+E16+E18+E24+E26+E28</f>
        <v>62957078</v>
      </c>
      <c r="F10" s="190">
        <v>60091999.920000002</v>
      </c>
      <c r="G10" s="190">
        <f>+F10/C10*100</f>
        <v>105.43788324721682</v>
      </c>
      <c r="H10" s="190">
        <f>+F10/E10*100</f>
        <v>95.449156518985845</v>
      </c>
      <c r="I10" s="77"/>
      <c r="J10" s="77"/>
      <c r="K10" s="77"/>
      <c r="L10" s="77"/>
      <c r="M10" s="76"/>
      <c r="N10" s="76"/>
      <c r="O10" s="76"/>
    </row>
    <row r="11" spans="1:15" x14ac:dyDescent="0.2">
      <c r="A11" s="185" t="s">
        <v>54</v>
      </c>
      <c r="B11" s="186" t="s">
        <v>55</v>
      </c>
      <c r="C11" s="187">
        <v>27476683.199999999</v>
      </c>
      <c r="D11" s="188">
        <f t="shared" ref="D11:E11" si="0">+D12</f>
        <v>30660934</v>
      </c>
      <c r="E11" s="188">
        <f t="shared" si="0"/>
        <v>33213218</v>
      </c>
      <c r="F11" s="187">
        <v>33353842.16</v>
      </c>
      <c r="G11" s="187">
        <f t="shared" ref="G11:G49" si="1">+F11/C11*100</f>
        <v>121.38962303863519</v>
      </c>
      <c r="H11" s="187">
        <f t="shared" ref="H11:H49" si="2">+F11/E11*100</f>
        <v>100.42339817839994</v>
      </c>
      <c r="I11" s="77"/>
      <c r="J11" s="77"/>
      <c r="K11" s="77"/>
      <c r="L11" s="77"/>
      <c r="M11" s="76"/>
      <c r="N11" s="76"/>
      <c r="O11" s="76"/>
    </row>
    <row r="12" spans="1:15" x14ac:dyDescent="0.2">
      <c r="A12" s="89" t="s">
        <v>56</v>
      </c>
      <c r="B12" s="90" t="s">
        <v>55</v>
      </c>
      <c r="C12" s="88">
        <v>27391829.530000001</v>
      </c>
      <c r="D12" s="158">
        <v>30660934</v>
      </c>
      <c r="E12" s="158">
        <v>33213218</v>
      </c>
      <c r="F12" s="88">
        <v>33353842.16</v>
      </c>
      <c r="G12" s="176">
        <f t="shared" si="1"/>
        <v>121.76566053563637</v>
      </c>
      <c r="H12" s="176">
        <f t="shared" si="2"/>
        <v>100.42339817839994</v>
      </c>
      <c r="I12" s="85"/>
      <c r="J12" s="85"/>
      <c r="K12" s="85"/>
      <c r="L12" s="85"/>
      <c r="M12" s="85"/>
      <c r="N12" s="85"/>
      <c r="O12" s="85"/>
    </row>
    <row r="13" spans="1:15" x14ac:dyDescent="0.2">
      <c r="A13" s="118">
        <v>12</v>
      </c>
      <c r="B13" s="153" t="s">
        <v>74</v>
      </c>
      <c r="C13" s="176">
        <v>84853.67</v>
      </c>
      <c r="D13" s="158"/>
      <c r="E13" s="158"/>
      <c r="F13" s="176"/>
      <c r="G13" s="176"/>
      <c r="H13" s="176"/>
      <c r="I13" s="169"/>
      <c r="J13" s="169"/>
      <c r="K13" s="169"/>
      <c r="L13" s="169"/>
      <c r="M13" s="169"/>
      <c r="N13" s="169"/>
      <c r="O13" s="169"/>
    </row>
    <row r="14" spans="1:15" x14ac:dyDescent="0.2">
      <c r="A14" s="185" t="s">
        <v>81</v>
      </c>
      <c r="B14" s="186" t="s">
        <v>485</v>
      </c>
      <c r="C14" s="187">
        <v>3951079.55</v>
      </c>
      <c r="D14" s="188">
        <f t="shared" ref="D14:E14" si="3">+D15</f>
        <v>2900000</v>
      </c>
      <c r="E14" s="188">
        <f t="shared" si="3"/>
        <v>2903408</v>
      </c>
      <c r="F14" s="187">
        <v>3726210.42</v>
      </c>
      <c r="G14" s="187">
        <f t="shared" si="1"/>
        <v>94.308666096080003</v>
      </c>
      <c r="H14" s="187">
        <f t="shared" si="2"/>
        <v>128.33919380259334</v>
      </c>
      <c r="I14" s="145"/>
      <c r="J14" s="145"/>
      <c r="K14" s="145"/>
      <c r="L14" s="145"/>
      <c r="M14" s="166"/>
      <c r="N14" s="166"/>
      <c r="O14" s="166"/>
    </row>
    <row r="15" spans="1:15" x14ac:dyDescent="0.2">
      <c r="A15" s="89" t="s">
        <v>83</v>
      </c>
      <c r="B15" s="90" t="s">
        <v>485</v>
      </c>
      <c r="C15" s="88">
        <v>3951079.55</v>
      </c>
      <c r="D15" s="91">
        <v>2900000</v>
      </c>
      <c r="E15" s="158">
        <v>2903408</v>
      </c>
      <c r="F15" s="88">
        <v>3726210.42</v>
      </c>
      <c r="G15" s="176">
        <f t="shared" si="1"/>
        <v>94.308666096080003</v>
      </c>
      <c r="H15" s="176">
        <f t="shared" si="2"/>
        <v>128.33919380259334</v>
      </c>
      <c r="I15" s="85"/>
      <c r="J15" s="85"/>
      <c r="K15" s="85"/>
      <c r="L15" s="85"/>
      <c r="M15" s="85"/>
      <c r="N15" s="85"/>
      <c r="O15" s="85"/>
    </row>
    <row r="16" spans="1:15" x14ac:dyDescent="0.2">
      <c r="A16" s="185" t="s">
        <v>57</v>
      </c>
      <c r="B16" s="186" t="s">
        <v>58</v>
      </c>
      <c r="C16" s="187">
        <v>4037647.66</v>
      </c>
      <c r="D16" s="188">
        <f t="shared" ref="D16:E16" si="4">+D17</f>
        <v>4000000</v>
      </c>
      <c r="E16" s="188">
        <f t="shared" si="4"/>
        <v>4000000</v>
      </c>
      <c r="F16" s="187">
        <v>6255179.6299999999</v>
      </c>
      <c r="G16" s="187">
        <f t="shared" si="1"/>
        <v>154.92138385348858</v>
      </c>
      <c r="H16" s="187">
        <f t="shared" si="2"/>
        <v>156.37949075</v>
      </c>
      <c r="I16" s="145"/>
      <c r="J16" s="145"/>
      <c r="K16" s="145"/>
      <c r="L16" s="145"/>
      <c r="M16" s="166"/>
      <c r="N16" s="166"/>
      <c r="O16" s="166"/>
    </row>
    <row r="17" spans="1:15" x14ac:dyDescent="0.2">
      <c r="A17" s="89" t="s">
        <v>60</v>
      </c>
      <c r="B17" s="90" t="s">
        <v>61</v>
      </c>
      <c r="C17" s="88">
        <v>4037647.66</v>
      </c>
      <c r="D17" s="91">
        <v>4000000</v>
      </c>
      <c r="E17" s="158">
        <v>4000000</v>
      </c>
      <c r="F17" s="88">
        <v>6255179.6299999999</v>
      </c>
      <c r="G17" s="176">
        <f t="shared" si="1"/>
        <v>154.92138385348858</v>
      </c>
      <c r="H17" s="176">
        <f t="shared" si="2"/>
        <v>156.37949075</v>
      </c>
      <c r="I17" s="85"/>
      <c r="J17" s="85"/>
      <c r="K17" s="85"/>
      <c r="L17" s="85"/>
      <c r="M17" s="85"/>
      <c r="N17" s="85"/>
      <c r="O17" s="85"/>
    </row>
    <row r="18" spans="1:15" x14ac:dyDescent="0.2">
      <c r="A18" s="185" t="s">
        <v>62</v>
      </c>
      <c r="B18" s="186" t="s">
        <v>63</v>
      </c>
      <c r="C18" s="187">
        <v>4617395.68</v>
      </c>
      <c r="D18" s="188">
        <f>SUM(D19:D23)</f>
        <v>4709724</v>
      </c>
      <c r="E18" s="188">
        <f>SUM(E19:E23)</f>
        <v>5256099</v>
      </c>
      <c r="F18" s="187">
        <v>3304800.75</v>
      </c>
      <c r="G18" s="187">
        <f t="shared" si="1"/>
        <v>71.572829773167726</v>
      </c>
      <c r="H18" s="187">
        <f t="shared" si="2"/>
        <v>62.875542298575425</v>
      </c>
      <c r="I18" s="145"/>
      <c r="J18" s="145"/>
      <c r="K18" s="145"/>
      <c r="L18" s="145"/>
      <c r="M18" s="166"/>
      <c r="N18" s="166"/>
      <c r="O18" s="166"/>
    </row>
    <row r="19" spans="1:15" x14ac:dyDescent="0.2">
      <c r="A19" s="89" t="s">
        <v>64</v>
      </c>
      <c r="B19" s="90" t="s">
        <v>65</v>
      </c>
      <c r="C19" s="88">
        <v>1036324.05</v>
      </c>
      <c r="D19" s="91">
        <v>529394</v>
      </c>
      <c r="E19" s="158">
        <v>641386</v>
      </c>
      <c r="F19" s="88">
        <v>549776.19999999995</v>
      </c>
      <c r="G19" s="176">
        <f t="shared" si="1"/>
        <v>53.050607095338563</v>
      </c>
      <c r="H19" s="176">
        <f t="shared" si="2"/>
        <v>85.71690058716591</v>
      </c>
      <c r="I19" s="85"/>
      <c r="J19" s="85"/>
      <c r="K19" s="85"/>
      <c r="L19" s="85"/>
      <c r="M19" s="85"/>
      <c r="N19" s="85"/>
      <c r="O19" s="85"/>
    </row>
    <row r="20" spans="1:15" x14ac:dyDescent="0.2">
      <c r="A20" s="89" t="s">
        <v>75</v>
      </c>
      <c r="B20" s="90" t="s">
        <v>76</v>
      </c>
      <c r="C20" s="88">
        <v>1794994.74</v>
      </c>
      <c r="D20" s="91">
        <v>785433</v>
      </c>
      <c r="E20" s="158">
        <v>1219816</v>
      </c>
      <c r="F20" s="88">
        <v>1571325.46</v>
      </c>
      <c r="G20" s="176">
        <f t="shared" si="1"/>
        <v>87.53927936301362</v>
      </c>
      <c r="H20" s="176">
        <f t="shared" si="2"/>
        <v>128.81659692937296</v>
      </c>
      <c r="I20" s="85"/>
      <c r="J20" s="85"/>
      <c r="K20" s="85"/>
      <c r="L20" s="85"/>
      <c r="M20" s="85"/>
      <c r="N20" s="85"/>
      <c r="O20" s="85"/>
    </row>
    <row r="21" spans="1:15" x14ac:dyDescent="0.2">
      <c r="A21" s="89" t="s">
        <v>66</v>
      </c>
      <c r="B21" s="90" t="s">
        <v>67</v>
      </c>
      <c r="C21" s="88">
        <v>1786076.89</v>
      </c>
      <c r="D21" s="91">
        <v>0</v>
      </c>
      <c r="E21" s="158">
        <v>0</v>
      </c>
      <c r="F21" s="88"/>
      <c r="G21" s="176">
        <f t="shared" si="1"/>
        <v>0</v>
      </c>
      <c r="H21" s="176" t="e">
        <f t="shared" si="2"/>
        <v>#DIV/0!</v>
      </c>
      <c r="I21" s="85"/>
      <c r="J21" s="85"/>
      <c r="K21" s="85"/>
      <c r="L21" s="85"/>
      <c r="M21" s="85"/>
      <c r="N21" s="85"/>
      <c r="O21" s="85"/>
    </row>
    <row r="22" spans="1:15" x14ac:dyDescent="0.2">
      <c r="A22" s="89" t="s">
        <v>68</v>
      </c>
      <c r="B22" s="90" t="s">
        <v>69</v>
      </c>
      <c r="C22" s="88">
        <v>0</v>
      </c>
      <c r="D22" s="91">
        <v>0</v>
      </c>
      <c r="E22" s="158">
        <v>0</v>
      </c>
      <c r="F22" s="88">
        <v>0</v>
      </c>
      <c r="G22" s="176" t="e">
        <f t="shared" si="1"/>
        <v>#DIV/0!</v>
      </c>
      <c r="H22" s="176" t="e">
        <f t="shared" si="2"/>
        <v>#DIV/0!</v>
      </c>
      <c r="I22" s="85"/>
      <c r="J22" s="85"/>
      <c r="K22" s="85"/>
      <c r="L22" s="85"/>
      <c r="M22" s="85"/>
      <c r="N22" s="85"/>
      <c r="O22" s="85"/>
    </row>
    <row r="23" spans="1:15" x14ac:dyDescent="0.2">
      <c r="A23" s="89" t="s">
        <v>70</v>
      </c>
      <c r="B23" s="90" t="s">
        <v>71</v>
      </c>
      <c r="C23" s="88">
        <v>0</v>
      </c>
      <c r="D23" s="91">
        <v>3394897</v>
      </c>
      <c r="E23" s="158">
        <v>3394897</v>
      </c>
      <c r="F23" s="88">
        <v>1183699.0900000001</v>
      </c>
      <c r="G23" s="176" t="e">
        <f t="shared" si="1"/>
        <v>#DIV/0!</v>
      </c>
      <c r="H23" s="176">
        <f t="shared" si="2"/>
        <v>34.867010398253619</v>
      </c>
      <c r="I23" s="85"/>
      <c r="J23" s="85"/>
      <c r="K23" s="85"/>
      <c r="L23" s="85"/>
      <c r="M23" s="85"/>
      <c r="N23" s="85"/>
      <c r="O23" s="85"/>
    </row>
    <row r="24" spans="1:15" x14ac:dyDescent="0.2">
      <c r="A24" s="185" t="s">
        <v>30</v>
      </c>
      <c r="B24" s="186" t="s">
        <v>486</v>
      </c>
      <c r="C24" s="187">
        <v>310189.78000000003</v>
      </c>
      <c r="D24" s="188">
        <f t="shared" ref="D24:E24" si="5">+D25</f>
        <v>117000</v>
      </c>
      <c r="E24" s="188">
        <f t="shared" si="5"/>
        <v>117000</v>
      </c>
      <c r="F24" s="187">
        <v>132055.34</v>
      </c>
      <c r="G24" s="187">
        <f t="shared" si="1"/>
        <v>42.572434204634327</v>
      </c>
      <c r="H24" s="187">
        <f t="shared" si="2"/>
        <v>112.86781196581197</v>
      </c>
      <c r="I24" s="145"/>
      <c r="J24" s="145"/>
      <c r="K24" s="145"/>
      <c r="L24" s="145"/>
      <c r="M24" s="166"/>
      <c r="N24" s="166"/>
      <c r="O24" s="166"/>
    </row>
    <row r="25" spans="1:15" x14ac:dyDescent="0.2">
      <c r="A25" s="89" t="s">
        <v>32</v>
      </c>
      <c r="B25" s="90" t="s">
        <v>486</v>
      </c>
      <c r="C25" s="88">
        <v>310189.78000000003</v>
      </c>
      <c r="D25" s="91">
        <v>117000</v>
      </c>
      <c r="E25" s="158">
        <v>117000</v>
      </c>
      <c r="F25" s="88">
        <v>132055.34</v>
      </c>
      <c r="G25" s="176">
        <f t="shared" si="1"/>
        <v>42.572434204634327</v>
      </c>
      <c r="H25" s="176">
        <f t="shared" si="2"/>
        <v>112.86781196581197</v>
      </c>
      <c r="I25" s="85"/>
      <c r="J25" s="85"/>
      <c r="K25" s="85"/>
      <c r="L25" s="85"/>
      <c r="M25" s="85"/>
      <c r="N25" s="85"/>
      <c r="O25" s="85"/>
    </row>
    <row r="26" spans="1:15" x14ac:dyDescent="0.2">
      <c r="A26" s="185" t="s">
        <v>337</v>
      </c>
      <c r="B26" s="186" t="s">
        <v>487</v>
      </c>
      <c r="C26" s="187">
        <v>4013.71</v>
      </c>
      <c r="D26" s="188">
        <f t="shared" ref="D26:E28" si="6">+D27</f>
        <v>0</v>
      </c>
      <c r="E26" s="188">
        <f t="shared" si="6"/>
        <v>0</v>
      </c>
      <c r="F26" s="187">
        <v>3848.98</v>
      </c>
      <c r="G26" s="187">
        <f t="shared" si="1"/>
        <v>95.895817086934528</v>
      </c>
      <c r="H26" s="187" t="e">
        <f t="shared" si="2"/>
        <v>#DIV/0!</v>
      </c>
      <c r="I26" s="145"/>
      <c r="J26" s="145"/>
      <c r="K26" s="145"/>
      <c r="L26" s="145"/>
      <c r="M26" s="166"/>
      <c r="N26" s="166"/>
      <c r="O26" s="166"/>
    </row>
    <row r="27" spans="1:15" x14ac:dyDescent="0.2">
      <c r="A27" s="89" t="s">
        <v>339</v>
      </c>
      <c r="B27" s="90" t="s">
        <v>487</v>
      </c>
      <c r="C27" s="88">
        <v>4013.71</v>
      </c>
      <c r="D27" s="91">
        <v>0</v>
      </c>
      <c r="E27" s="158">
        <v>0</v>
      </c>
      <c r="F27" s="88">
        <v>3848.98</v>
      </c>
      <c r="G27" s="176">
        <f t="shared" si="1"/>
        <v>95.895817086934528</v>
      </c>
      <c r="H27" s="176" t="e">
        <f t="shared" si="2"/>
        <v>#DIV/0!</v>
      </c>
      <c r="I27" s="85"/>
      <c r="J27" s="85"/>
      <c r="K27" s="85"/>
      <c r="L27" s="85"/>
      <c r="M27" s="85"/>
      <c r="N27" s="85"/>
      <c r="O27" s="85"/>
    </row>
    <row r="28" spans="1:15" x14ac:dyDescent="0.2">
      <c r="A28" s="185">
        <v>8</v>
      </c>
      <c r="B28" s="186" t="s">
        <v>258</v>
      </c>
      <c r="C28" s="187">
        <v>16595788.52</v>
      </c>
      <c r="D28" s="188">
        <f t="shared" si="6"/>
        <v>14961661</v>
      </c>
      <c r="E28" s="188">
        <f t="shared" si="6"/>
        <v>17467353</v>
      </c>
      <c r="F28" s="187">
        <v>13316062.640000001</v>
      </c>
      <c r="G28" s="187">
        <f t="shared" ref="G28:G29" si="7">+F28/C28*100</f>
        <v>80.237601388764872</v>
      </c>
      <c r="H28" s="187">
        <f t="shared" ref="H28:H29" si="8">+F28/E28*100</f>
        <v>76.234004316509782</v>
      </c>
      <c r="I28" s="169"/>
      <c r="J28" s="169"/>
      <c r="K28" s="169"/>
      <c r="L28" s="169"/>
      <c r="M28" s="169"/>
      <c r="N28" s="169"/>
      <c r="O28" s="169"/>
    </row>
    <row r="29" spans="1:15" x14ac:dyDescent="0.2">
      <c r="A29" s="118">
        <v>815</v>
      </c>
      <c r="B29" s="153" t="s">
        <v>545</v>
      </c>
      <c r="C29" s="176">
        <v>16595788.52</v>
      </c>
      <c r="D29" s="158">
        <v>14961661</v>
      </c>
      <c r="E29" s="158">
        <v>17467353</v>
      </c>
      <c r="F29" s="176">
        <v>13316062.640000001</v>
      </c>
      <c r="G29" s="176">
        <f t="shared" si="7"/>
        <v>80.237601388764872</v>
      </c>
      <c r="H29" s="176">
        <f t="shared" si="8"/>
        <v>76.234004316509782</v>
      </c>
      <c r="I29" s="169"/>
      <c r="J29" s="169"/>
      <c r="K29" s="169"/>
      <c r="L29" s="169"/>
      <c r="M29" s="169"/>
      <c r="N29" s="169"/>
      <c r="O29" s="169"/>
    </row>
    <row r="30" spans="1:15" x14ac:dyDescent="0.2">
      <c r="A30" s="189" t="s">
        <v>72</v>
      </c>
      <c r="B30" s="189" t="s">
        <v>26</v>
      </c>
      <c r="C30" s="190">
        <f>+C31+C34+C36+C38+C44+C46+C48</f>
        <v>60983257.100000009</v>
      </c>
      <c r="D30" s="191">
        <f>+D31+D34+D36+D38+D44+D46+D48</f>
        <v>57484770</v>
      </c>
      <c r="E30" s="191">
        <f>+E31+E34+E36+E38+E44+E46+E48</f>
        <v>63100954</v>
      </c>
      <c r="F30" s="190">
        <f>+F31+F34+F36+F38+F44+F46+F48</f>
        <v>56736178.799999997</v>
      </c>
      <c r="G30" s="190">
        <f t="shared" si="1"/>
        <v>93.035665030098869</v>
      </c>
      <c r="H30" s="190">
        <f>+F30/E30*100</f>
        <v>89.913345525647671</v>
      </c>
      <c r="I30" s="78"/>
      <c r="J30" s="78"/>
      <c r="K30" s="78"/>
      <c r="L30" s="78"/>
      <c r="M30" s="78"/>
      <c r="N30" s="78"/>
      <c r="O30" s="78"/>
    </row>
    <row r="31" spans="1:15" x14ac:dyDescent="0.2">
      <c r="A31" s="185" t="s">
        <v>54</v>
      </c>
      <c r="B31" s="186" t="s">
        <v>55</v>
      </c>
      <c r="C31" s="187">
        <v>26860362.57</v>
      </c>
      <c r="D31" s="188">
        <v>30660934</v>
      </c>
      <c r="E31" s="188">
        <v>33173948</v>
      </c>
      <c r="F31" s="187">
        <f>+F32</f>
        <v>33288380.960000001</v>
      </c>
      <c r="G31" s="187">
        <f t="shared" si="1"/>
        <v>123.93124207928368</v>
      </c>
      <c r="H31" s="187">
        <f t="shared" si="2"/>
        <v>100.34494827085399</v>
      </c>
      <c r="I31" s="145"/>
      <c r="J31" s="145"/>
      <c r="K31" s="145"/>
      <c r="L31" s="145"/>
      <c r="M31" s="166"/>
      <c r="N31" s="166"/>
      <c r="O31" s="166"/>
    </row>
    <row r="32" spans="1:15" x14ac:dyDescent="0.2">
      <c r="A32" s="89" t="s">
        <v>56</v>
      </c>
      <c r="B32" s="90" t="s">
        <v>55</v>
      </c>
      <c r="C32" s="88">
        <v>26856751.989999998</v>
      </c>
      <c r="D32" s="91">
        <v>30660934</v>
      </c>
      <c r="E32" s="158">
        <v>33173948</v>
      </c>
      <c r="F32" s="88">
        <v>33288380.960000001</v>
      </c>
      <c r="G32" s="176">
        <f t="shared" si="1"/>
        <v>123.94790320286977</v>
      </c>
      <c r="H32" s="176">
        <f t="shared" si="2"/>
        <v>100.34494827085399</v>
      </c>
      <c r="I32" s="85"/>
      <c r="J32" s="85"/>
      <c r="K32" s="85"/>
      <c r="L32" s="85"/>
      <c r="M32" s="85"/>
      <c r="N32" s="85"/>
      <c r="O32" s="85"/>
    </row>
    <row r="33" spans="1:15" x14ac:dyDescent="0.2">
      <c r="A33" s="89" t="s">
        <v>73</v>
      </c>
      <c r="B33" s="90" t="s">
        <v>74</v>
      </c>
      <c r="C33" s="88">
        <v>3610.58</v>
      </c>
      <c r="D33" s="91">
        <v>0</v>
      </c>
      <c r="E33" s="158">
        <v>0</v>
      </c>
      <c r="F33" s="88"/>
      <c r="G33" s="176">
        <f t="shared" si="1"/>
        <v>0</v>
      </c>
      <c r="H33" s="176" t="e">
        <f t="shared" si="2"/>
        <v>#DIV/0!</v>
      </c>
      <c r="I33" s="85"/>
      <c r="J33" s="85"/>
      <c r="K33" s="85"/>
      <c r="L33" s="85"/>
      <c r="M33" s="85"/>
      <c r="N33" s="85"/>
      <c r="O33" s="85"/>
    </row>
    <row r="34" spans="1:15" x14ac:dyDescent="0.2">
      <c r="A34" s="185" t="s">
        <v>81</v>
      </c>
      <c r="B34" s="186" t="s">
        <v>485</v>
      </c>
      <c r="C34" s="187">
        <v>2882321.21</v>
      </c>
      <c r="D34" s="188">
        <v>3008180</v>
      </c>
      <c r="E34" s="188">
        <v>3008180</v>
      </c>
      <c r="F34" s="187">
        <f>+F35</f>
        <v>2515772.04</v>
      </c>
      <c r="G34" s="187">
        <f t="shared" si="1"/>
        <v>87.28284797932011</v>
      </c>
      <c r="H34" s="187">
        <f t="shared" si="2"/>
        <v>83.631034047164732</v>
      </c>
      <c r="I34" s="145"/>
      <c r="J34" s="145"/>
      <c r="K34" s="145"/>
      <c r="L34" s="145"/>
      <c r="M34" s="166"/>
      <c r="N34" s="166"/>
      <c r="O34" s="166"/>
    </row>
    <row r="35" spans="1:15" x14ac:dyDescent="0.2">
      <c r="A35" s="89" t="s">
        <v>83</v>
      </c>
      <c r="B35" s="90" t="s">
        <v>485</v>
      </c>
      <c r="C35" s="88">
        <v>2882321.21</v>
      </c>
      <c r="D35" s="91">
        <v>3008180</v>
      </c>
      <c r="E35" s="158">
        <v>3008180</v>
      </c>
      <c r="F35" s="88">
        <v>2515772.04</v>
      </c>
      <c r="G35" s="176">
        <f t="shared" si="1"/>
        <v>87.28284797932011</v>
      </c>
      <c r="H35" s="176">
        <f t="shared" si="2"/>
        <v>83.631034047164732</v>
      </c>
      <c r="I35" s="85"/>
      <c r="J35" s="85"/>
      <c r="K35" s="85"/>
      <c r="L35" s="85"/>
      <c r="M35" s="85"/>
      <c r="N35" s="85"/>
      <c r="O35" s="85"/>
    </row>
    <row r="36" spans="1:15" x14ac:dyDescent="0.2">
      <c r="A36" s="185" t="s">
        <v>57</v>
      </c>
      <c r="B36" s="186" t="s">
        <v>58</v>
      </c>
      <c r="C36" s="187">
        <v>4173399.57</v>
      </c>
      <c r="D36" s="188">
        <v>3941443</v>
      </c>
      <c r="E36" s="188">
        <v>3941443</v>
      </c>
      <c r="F36" s="187">
        <f>+F37</f>
        <v>3847927.04</v>
      </c>
      <c r="G36" s="187">
        <f t="shared" si="1"/>
        <v>92.201261237011153</v>
      </c>
      <c r="H36" s="187">
        <f t="shared" si="2"/>
        <v>97.627367438778137</v>
      </c>
      <c r="I36" s="145"/>
      <c r="J36" s="145"/>
      <c r="K36" s="145"/>
      <c r="L36" s="145"/>
      <c r="M36" s="166"/>
      <c r="N36" s="166"/>
      <c r="O36" s="166"/>
    </row>
    <row r="37" spans="1:15" x14ac:dyDescent="0.2">
      <c r="A37" s="89" t="s">
        <v>60</v>
      </c>
      <c r="B37" s="90" t="s">
        <v>61</v>
      </c>
      <c r="C37" s="88">
        <v>4173399.57</v>
      </c>
      <c r="D37" s="91">
        <v>3941443</v>
      </c>
      <c r="E37" s="158">
        <v>3941443</v>
      </c>
      <c r="F37" s="88">
        <v>3847927.04</v>
      </c>
      <c r="G37" s="176">
        <f t="shared" si="1"/>
        <v>92.201261237011153</v>
      </c>
      <c r="H37" s="176">
        <f t="shared" si="2"/>
        <v>97.627367438778137</v>
      </c>
      <c r="I37" s="85"/>
      <c r="J37" s="85"/>
      <c r="K37" s="85"/>
      <c r="L37" s="85"/>
      <c r="M37" s="85"/>
      <c r="N37" s="85"/>
      <c r="O37" s="85"/>
    </row>
    <row r="38" spans="1:15" x14ac:dyDescent="0.2">
      <c r="A38" s="185" t="s">
        <v>62</v>
      </c>
      <c r="B38" s="186" t="s">
        <v>63</v>
      </c>
      <c r="C38" s="187">
        <f>SUM(C39:C43)</f>
        <v>4360345.91</v>
      </c>
      <c r="D38" s="188">
        <f>SUM(D39:D43)</f>
        <v>4789452</v>
      </c>
      <c r="E38" s="187">
        <f>SUM(E39:E43)</f>
        <v>5374779</v>
      </c>
      <c r="F38" s="187">
        <f>SUM(F39:F43)</f>
        <v>3396405.45</v>
      </c>
      <c r="G38" s="187">
        <f t="shared" si="1"/>
        <v>77.893027757515682</v>
      </c>
      <c r="H38" s="187">
        <f t="shared" si="2"/>
        <v>63.191536805513302</v>
      </c>
      <c r="I38" s="145"/>
      <c r="J38" s="145"/>
      <c r="K38" s="145"/>
      <c r="L38" s="145"/>
      <c r="M38" s="166"/>
      <c r="N38" s="166"/>
      <c r="O38" s="166"/>
    </row>
    <row r="39" spans="1:15" x14ac:dyDescent="0.2">
      <c r="A39" s="89" t="s">
        <v>64</v>
      </c>
      <c r="B39" s="90" t="s">
        <v>65</v>
      </c>
      <c r="C39" s="88">
        <v>1395445.18</v>
      </c>
      <c r="D39" s="91">
        <v>529394</v>
      </c>
      <c r="E39" s="158">
        <v>666165</v>
      </c>
      <c r="F39" s="88">
        <v>409757.63</v>
      </c>
      <c r="G39" s="176">
        <f t="shared" si="1"/>
        <v>29.363936030794129</v>
      </c>
      <c r="H39" s="176">
        <f t="shared" si="2"/>
        <v>61.509930722868958</v>
      </c>
      <c r="I39" s="85"/>
      <c r="J39" s="85"/>
      <c r="K39" s="85"/>
      <c r="L39" s="85"/>
      <c r="M39" s="85"/>
      <c r="N39" s="85"/>
      <c r="O39" s="85"/>
    </row>
    <row r="40" spans="1:15" x14ac:dyDescent="0.2">
      <c r="A40" s="89" t="s">
        <v>75</v>
      </c>
      <c r="B40" s="90" t="s">
        <v>76</v>
      </c>
      <c r="C40" s="88">
        <v>1650217.85</v>
      </c>
      <c r="D40" s="91">
        <v>865161</v>
      </c>
      <c r="E40" s="158">
        <v>1313717</v>
      </c>
      <c r="F40" s="88">
        <v>1154027.78</v>
      </c>
      <c r="G40" s="176">
        <f t="shared" si="1"/>
        <v>69.931844453142958</v>
      </c>
      <c r="H40" s="176">
        <f t="shared" si="2"/>
        <v>87.844473353088986</v>
      </c>
      <c r="I40" s="85"/>
      <c r="J40" s="85"/>
      <c r="K40" s="85"/>
      <c r="L40" s="85"/>
      <c r="M40" s="85"/>
      <c r="N40" s="85"/>
      <c r="O40" s="85"/>
    </row>
    <row r="41" spans="1:15" x14ac:dyDescent="0.2">
      <c r="A41" s="89" t="s">
        <v>66</v>
      </c>
      <c r="B41" s="90" t="s">
        <v>67</v>
      </c>
      <c r="C41" s="88">
        <v>100623.83</v>
      </c>
      <c r="D41" s="91">
        <v>0</v>
      </c>
      <c r="E41" s="158">
        <v>0</v>
      </c>
      <c r="F41" s="88">
        <v>104.63</v>
      </c>
      <c r="G41" s="176">
        <f t="shared" si="1"/>
        <v>0.10398133324879405</v>
      </c>
      <c r="H41" s="176" t="e">
        <f t="shared" si="2"/>
        <v>#DIV/0!</v>
      </c>
      <c r="I41" s="85"/>
      <c r="J41" s="85"/>
      <c r="K41" s="85"/>
      <c r="L41" s="85"/>
      <c r="M41" s="85"/>
      <c r="N41" s="85"/>
      <c r="O41" s="85"/>
    </row>
    <row r="42" spans="1:15" x14ac:dyDescent="0.2">
      <c r="A42" s="89" t="s">
        <v>68</v>
      </c>
      <c r="B42" s="90" t="s">
        <v>69</v>
      </c>
      <c r="C42" s="88">
        <v>1136485.3999999999</v>
      </c>
      <c r="D42" s="91">
        <v>0</v>
      </c>
      <c r="E42" s="158">
        <v>0</v>
      </c>
      <c r="F42" s="88">
        <v>195920.2</v>
      </c>
      <c r="G42" s="176">
        <f t="shared" si="1"/>
        <v>17.239130392700165</v>
      </c>
      <c r="H42" s="176" t="e">
        <f t="shared" si="2"/>
        <v>#DIV/0!</v>
      </c>
      <c r="I42" s="85"/>
      <c r="J42" s="85"/>
      <c r="K42" s="85"/>
      <c r="L42" s="85"/>
      <c r="M42" s="85"/>
      <c r="N42" s="85"/>
      <c r="O42" s="85"/>
    </row>
    <row r="43" spans="1:15" x14ac:dyDescent="0.2">
      <c r="A43" s="89" t="s">
        <v>70</v>
      </c>
      <c r="B43" s="90" t="s">
        <v>71</v>
      </c>
      <c r="C43" s="88">
        <v>77573.649999999994</v>
      </c>
      <c r="D43" s="91">
        <v>3394897</v>
      </c>
      <c r="E43" s="158">
        <v>3394897</v>
      </c>
      <c r="F43" s="88">
        <v>1636595.21</v>
      </c>
      <c r="G43" s="176">
        <f t="shared" si="1"/>
        <v>2109.7308299918855</v>
      </c>
      <c r="H43" s="176">
        <f t="shared" si="2"/>
        <v>48.207507031877547</v>
      </c>
      <c r="I43" s="85"/>
      <c r="J43" s="85"/>
      <c r="K43" s="85"/>
      <c r="L43" s="85"/>
      <c r="M43" s="85"/>
      <c r="N43" s="85"/>
      <c r="O43" s="85"/>
    </row>
    <row r="44" spans="1:15" x14ac:dyDescent="0.2">
      <c r="A44" s="185" t="s">
        <v>30</v>
      </c>
      <c r="B44" s="186" t="s">
        <v>486</v>
      </c>
      <c r="C44" s="187">
        <v>253926.45</v>
      </c>
      <c r="D44" s="188">
        <v>123100</v>
      </c>
      <c r="E44" s="188">
        <v>135251</v>
      </c>
      <c r="F44" s="187">
        <f>+F45</f>
        <v>167148.32999999999</v>
      </c>
      <c r="G44" s="187">
        <f t="shared" si="1"/>
        <v>65.825490018861757</v>
      </c>
      <c r="H44" s="187">
        <f t="shared" si="2"/>
        <v>123.58380344692459</v>
      </c>
      <c r="I44" s="145"/>
      <c r="J44" s="145"/>
      <c r="K44" s="145"/>
      <c r="L44" s="145"/>
      <c r="M44" s="166"/>
      <c r="N44" s="166"/>
      <c r="O44" s="166"/>
    </row>
    <row r="45" spans="1:15" x14ac:dyDescent="0.2">
      <c r="A45" s="89" t="s">
        <v>32</v>
      </c>
      <c r="B45" s="90" t="s">
        <v>486</v>
      </c>
      <c r="C45" s="88">
        <v>253926.45</v>
      </c>
      <c r="D45" s="91">
        <v>123100</v>
      </c>
      <c r="E45" s="158">
        <v>135251</v>
      </c>
      <c r="F45" s="88">
        <v>167148.32999999999</v>
      </c>
      <c r="G45" s="176">
        <f t="shared" si="1"/>
        <v>65.825490018861757</v>
      </c>
      <c r="H45" s="176">
        <f t="shared" si="2"/>
        <v>123.58380344692459</v>
      </c>
      <c r="I45" s="85"/>
      <c r="J45" s="85"/>
      <c r="K45" s="85"/>
      <c r="L45" s="85"/>
      <c r="M45" s="85"/>
      <c r="N45" s="85"/>
      <c r="O45" s="85"/>
    </row>
    <row r="46" spans="1:15" x14ac:dyDescent="0.2">
      <c r="A46" s="185" t="s">
        <v>337</v>
      </c>
      <c r="B46" s="186" t="s">
        <v>487</v>
      </c>
      <c r="C46" s="187">
        <v>0</v>
      </c>
      <c r="D46" s="188">
        <v>0</v>
      </c>
      <c r="E46" s="188">
        <v>0</v>
      </c>
      <c r="F46" s="187">
        <f>+F47</f>
        <v>0</v>
      </c>
      <c r="G46" s="187" t="e">
        <f t="shared" si="1"/>
        <v>#DIV/0!</v>
      </c>
      <c r="H46" s="187" t="e">
        <f t="shared" si="2"/>
        <v>#DIV/0!</v>
      </c>
      <c r="I46" s="145"/>
      <c r="J46" s="145"/>
      <c r="K46" s="145"/>
      <c r="L46" s="145"/>
      <c r="M46" s="166"/>
      <c r="N46" s="166"/>
      <c r="O46" s="166"/>
    </row>
    <row r="47" spans="1:15" x14ac:dyDescent="0.2">
      <c r="A47" s="89" t="s">
        <v>339</v>
      </c>
      <c r="B47" s="90" t="s">
        <v>487</v>
      </c>
      <c r="C47" s="88">
        <v>0</v>
      </c>
      <c r="D47" s="91">
        <v>0</v>
      </c>
      <c r="E47" s="158">
        <v>0</v>
      </c>
      <c r="F47" s="88">
        <v>0</v>
      </c>
      <c r="G47" s="176" t="e">
        <f t="shared" si="1"/>
        <v>#DIV/0!</v>
      </c>
      <c r="H47" s="176" t="e">
        <f t="shared" si="2"/>
        <v>#DIV/0!</v>
      </c>
      <c r="I47" s="85"/>
      <c r="J47" s="85"/>
      <c r="K47" s="85"/>
      <c r="L47" s="85"/>
      <c r="M47" s="85"/>
      <c r="N47" s="85"/>
      <c r="O47" s="85"/>
    </row>
    <row r="48" spans="1:15" x14ac:dyDescent="0.2">
      <c r="A48" s="185" t="s">
        <v>77</v>
      </c>
      <c r="B48" s="186" t="s">
        <v>78</v>
      </c>
      <c r="C48" s="187">
        <v>22452901.390000001</v>
      </c>
      <c r="D48" s="188">
        <v>14961661</v>
      </c>
      <c r="E48" s="188">
        <v>17467353</v>
      </c>
      <c r="F48" s="187">
        <f>+F49</f>
        <v>13520544.98</v>
      </c>
      <c r="G48" s="187">
        <f t="shared" si="1"/>
        <v>60.217362313904502</v>
      </c>
      <c r="H48" s="187">
        <f t="shared" si="2"/>
        <v>77.404658736787425</v>
      </c>
      <c r="I48" s="145"/>
      <c r="J48" s="145"/>
      <c r="K48" s="145"/>
      <c r="L48" s="145"/>
      <c r="M48" s="166"/>
      <c r="N48" s="166"/>
      <c r="O48" s="166"/>
    </row>
    <row r="49" spans="1:15" x14ac:dyDescent="0.2">
      <c r="A49" s="89" t="s">
        <v>79</v>
      </c>
      <c r="B49" s="90" t="s">
        <v>78</v>
      </c>
      <c r="C49" s="158">
        <v>22452901.390000001</v>
      </c>
      <c r="D49" s="158">
        <v>14961661</v>
      </c>
      <c r="E49" s="158">
        <v>17467353</v>
      </c>
      <c r="F49" s="88">
        <v>13520544.98</v>
      </c>
      <c r="G49" s="176">
        <f t="shared" si="1"/>
        <v>60.217362313904502</v>
      </c>
      <c r="H49" s="176">
        <f t="shared" si="2"/>
        <v>77.404658736787425</v>
      </c>
      <c r="I49" s="85"/>
      <c r="J49" s="85"/>
      <c r="K49" s="85"/>
      <c r="L49" s="85"/>
      <c r="M49" s="85"/>
      <c r="N49" s="85"/>
      <c r="O49" s="85"/>
    </row>
    <row r="50" spans="1:15" x14ac:dyDescent="0.2">
      <c r="E50" s="246"/>
    </row>
  </sheetData>
  <mergeCells count="4">
    <mergeCell ref="A2:K2"/>
    <mergeCell ref="A8:B8"/>
    <mergeCell ref="A7:B7"/>
    <mergeCell ref="A5:H5"/>
  </mergeCells>
  <pageMargins left="0.70866141732283472" right="0.70866141732283472" top="0.74803149606299213" bottom="0.74803149606299213" header="0.31496062992125984" footer="0.31496062992125984"/>
  <pageSetup paperSize="9" scale="53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4"/>
  <sheetViews>
    <sheetView topLeftCell="A4" zoomScale="90" zoomScaleNormal="90" workbookViewId="0">
      <selection activeCell="B24" sqref="B24"/>
    </sheetView>
  </sheetViews>
  <sheetFormatPr defaultRowHeight="12.75" x14ac:dyDescent="0.2"/>
  <cols>
    <col min="1" max="1" width="12" style="29" customWidth="1"/>
    <col min="2" max="2" width="33.42578125" style="32" customWidth="1"/>
    <col min="3" max="3" width="16.42578125" style="33" customWidth="1"/>
    <col min="4" max="5" width="17.7109375" style="34" bestFit="1" customWidth="1"/>
    <col min="6" max="6" width="17" style="33" bestFit="1" customWidth="1"/>
    <col min="7" max="8" width="12.5703125" style="33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9" style="29" customWidth="1"/>
    <col min="258" max="258" width="57.5703125" style="29" customWidth="1"/>
    <col min="259" max="259" width="16.42578125" style="29" customWidth="1"/>
    <col min="260" max="261" width="17.7109375" style="29" bestFit="1" customWidth="1"/>
    <col min="262" max="262" width="15.7109375" style="29" customWidth="1"/>
    <col min="263" max="263" width="15.7109375" style="29" bestFit="1" customWidth="1"/>
    <col min="264" max="264" width="19.7109375" style="29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9" style="29" customWidth="1"/>
    <col min="514" max="514" width="57.5703125" style="29" customWidth="1"/>
    <col min="515" max="515" width="16.42578125" style="29" customWidth="1"/>
    <col min="516" max="517" width="17.7109375" style="29" bestFit="1" customWidth="1"/>
    <col min="518" max="518" width="15.7109375" style="29" customWidth="1"/>
    <col min="519" max="519" width="15.7109375" style="29" bestFit="1" customWidth="1"/>
    <col min="520" max="520" width="19.7109375" style="29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9" style="29" customWidth="1"/>
    <col min="770" max="770" width="57.5703125" style="29" customWidth="1"/>
    <col min="771" max="771" width="16.42578125" style="29" customWidth="1"/>
    <col min="772" max="773" width="17.7109375" style="29" bestFit="1" customWidth="1"/>
    <col min="774" max="774" width="15.7109375" style="29" customWidth="1"/>
    <col min="775" max="775" width="15.7109375" style="29" bestFit="1" customWidth="1"/>
    <col min="776" max="776" width="19.7109375" style="29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9" style="29" customWidth="1"/>
    <col min="1026" max="1026" width="57.5703125" style="29" customWidth="1"/>
    <col min="1027" max="1027" width="16.42578125" style="29" customWidth="1"/>
    <col min="1028" max="1029" width="17.7109375" style="29" bestFit="1" customWidth="1"/>
    <col min="1030" max="1030" width="15.7109375" style="29" customWidth="1"/>
    <col min="1031" max="1031" width="15.7109375" style="29" bestFit="1" customWidth="1"/>
    <col min="1032" max="1032" width="19.7109375" style="29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9" style="29" customWidth="1"/>
    <col min="1282" max="1282" width="57.5703125" style="29" customWidth="1"/>
    <col min="1283" max="1283" width="16.42578125" style="29" customWidth="1"/>
    <col min="1284" max="1285" width="17.7109375" style="29" bestFit="1" customWidth="1"/>
    <col min="1286" max="1286" width="15.7109375" style="29" customWidth="1"/>
    <col min="1287" max="1287" width="15.7109375" style="29" bestFit="1" customWidth="1"/>
    <col min="1288" max="1288" width="19.7109375" style="29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9" style="29" customWidth="1"/>
    <col min="1538" max="1538" width="57.5703125" style="29" customWidth="1"/>
    <col min="1539" max="1539" width="16.42578125" style="29" customWidth="1"/>
    <col min="1540" max="1541" width="17.7109375" style="29" bestFit="1" customWidth="1"/>
    <col min="1542" max="1542" width="15.7109375" style="29" customWidth="1"/>
    <col min="1543" max="1543" width="15.7109375" style="29" bestFit="1" customWidth="1"/>
    <col min="1544" max="1544" width="19.7109375" style="29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9" style="29" customWidth="1"/>
    <col min="1794" max="1794" width="57.5703125" style="29" customWidth="1"/>
    <col min="1795" max="1795" width="16.42578125" style="29" customWidth="1"/>
    <col min="1796" max="1797" width="17.7109375" style="29" bestFit="1" customWidth="1"/>
    <col min="1798" max="1798" width="15.7109375" style="29" customWidth="1"/>
    <col min="1799" max="1799" width="15.7109375" style="29" bestFit="1" customWidth="1"/>
    <col min="1800" max="1800" width="19.7109375" style="29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9" style="29" customWidth="1"/>
    <col min="2050" max="2050" width="57.5703125" style="29" customWidth="1"/>
    <col min="2051" max="2051" width="16.42578125" style="29" customWidth="1"/>
    <col min="2052" max="2053" width="17.7109375" style="29" bestFit="1" customWidth="1"/>
    <col min="2054" max="2054" width="15.7109375" style="29" customWidth="1"/>
    <col min="2055" max="2055" width="15.7109375" style="29" bestFit="1" customWidth="1"/>
    <col min="2056" max="2056" width="19.7109375" style="29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9" style="29" customWidth="1"/>
    <col min="2306" max="2306" width="57.5703125" style="29" customWidth="1"/>
    <col min="2307" max="2307" width="16.42578125" style="29" customWidth="1"/>
    <col min="2308" max="2309" width="17.7109375" style="29" bestFit="1" customWidth="1"/>
    <col min="2310" max="2310" width="15.7109375" style="29" customWidth="1"/>
    <col min="2311" max="2311" width="15.7109375" style="29" bestFit="1" customWidth="1"/>
    <col min="2312" max="2312" width="19.7109375" style="29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9" style="29" customWidth="1"/>
    <col min="2562" max="2562" width="57.5703125" style="29" customWidth="1"/>
    <col min="2563" max="2563" width="16.42578125" style="29" customWidth="1"/>
    <col min="2564" max="2565" width="17.7109375" style="29" bestFit="1" customWidth="1"/>
    <col min="2566" max="2566" width="15.7109375" style="29" customWidth="1"/>
    <col min="2567" max="2567" width="15.7109375" style="29" bestFit="1" customWidth="1"/>
    <col min="2568" max="2568" width="19.7109375" style="29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9" style="29" customWidth="1"/>
    <col min="2818" max="2818" width="57.5703125" style="29" customWidth="1"/>
    <col min="2819" max="2819" width="16.42578125" style="29" customWidth="1"/>
    <col min="2820" max="2821" width="17.7109375" style="29" bestFit="1" customWidth="1"/>
    <col min="2822" max="2822" width="15.7109375" style="29" customWidth="1"/>
    <col min="2823" max="2823" width="15.7109375" style="29" bestFit="1" customWidth="1"/>
    <col min="2824" max="2824" width="19.7109375" style="29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9" style="29" customWidth="1"/>
    <col min="3074" max="3074" width="57.5703125" style="29" customWidth="1"/>
    <col min="3075" max="3075" width="16.42578125" style="29" customWidth="1"/>
    <col min="3076" max="3077" width="17.7109375" style="29" bestFit="1" customWidth="1"/>
    <col min="3078" max="3078" width="15.7109375" style="29" customWidth="1"/>
    <col min="3079" max="3079" width="15.7109375" style="29" bestFit="1" customWidth="1"/>
    <col min="3080" max="3080" width="19.7109375" style="29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9" style="29" customWidth="1"/>
    <col min="3330" max="3330" width="57.5703125" style="29" customWidth="1"/>
    <col min="3331" max="3331" width="16.42578125" style="29" customWidth="1"/>
    <col min="3332" max="3333" width="17.7109375" style="29" bestFit="1" customWidth="1"/>
    <col min="3334" max="3334" width="15.7109375" style="29" customWidth="1"/>
    <col min="3335" max="3335" width="15.7109375" style="29" bestFit="1" customWidth="1"/>
    <col min="3336" max="3336" width="19.7109375" style="29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9" style="29" customWidth="1"/>
    <col min="3586" max="3586" width="57.5703125" style="29" customWidth="1"/>
    <col min="3587" max="3587" width="16.42578125" style="29" customWidth="1"/>
    <col min="3588" max="3589" width="17.7109375" style="29" bestFit="1" customWidth="1"/>
    <col min="3590" max="3590" width="15.7109375" style="29" customWidth="1"/>
    <col min="3591" max="3591" width="15.7109375" style="29" bestFit="1" customWidth="1"/>
    <col min="3592" max="3592" width="19.7109375" style="29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9" style="29" customWidth="1"/>
    <col min="3842" max="3842" width="57.5703125" style="29" customWidth="1"/>
    <col min="3843" max="3843" width="16.42578125" style="29" customWidth="1"/>
    <col min="3844" max="3845" width="17.7109375" style="29" bestFit="1" customWidth="1"/>
    <col min="3846" max="3846" width="15.7109375" style="29" customWidth="1"/>
    <col min="3847" max="3847" width="15.7109375" style="29" bestFit="1" customWidth="1"/>
    <col min="3848" max="3848" width="19.7109375" style="29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9" style="29" customWidth="1"/>
    <col min="4098" max="4098" width="57.5703125" style="29" customWidth="1"/>
    <col min="4099" max="4099" width="16.42578125" style="29" customWidth="1"/>
    <col min="4100" max="4101" width="17.7109375" style="29" bestFit="1" customWidth="1"/>
    <col min="4102" max="4102" width="15.7109375" style="29" customWidth="1"/>
    <col min="4103" max="4103" width="15.7109375" style="29" bestFit="1" customWidth="1"/>
    <col min="4104" max="4104" width="19.7109375" style="29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9" style="29" customWidth="1"/>
    <col min="4354" max="4354" width="57.5703125" style="29" customWidth="1"/>
    <col min="4355" max="4355" width="16.42578125" style="29" customWidth="1"/>
    <col min="4356" max="4357" width="17.7109375" style="29" bestFit="1" customWidth="1"/>
    <col min="4358" max="4358" width="15.7109375" style="29" customWidth="1"/>
    <col min="4359" max="4359" width="15.7109375" style="29" bestFit="1" customWidth="1"/>
    <col min="4360" max="4360" width="19.7109375" style="29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9" style="29" customWidth="1"/>
    <col min="4610" max="4610" width="57.5703125" style="29" customWidth="1"/>
    <col min="4611" max="4611" width="16.42578125" style="29" customWidth="1"/>
    <col min="4612" max="4613" width="17.7109375" style="29" bestFit="1" customWidth="1"/>
    <col min="4614" max="4614" width="15.7109375" style="29" customWidth="1"/>
    <col min="4615" max="4615" width="15.7109375" style="29" bestFit="1" customWidth="1"/>
    <col min="4616" max="4616" width="19.7109375" style="29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9" style="29" customWidth="1"/>
    <col min="4866" max="4866" width="57.5703125" style="29" customWidth="1"/>
    <col min="4867" max="4867" width="16.42578125" style="29" customWidth="1"/>
    <col min="4868" max="4869" width="17.7109375" style="29" bestFit="1" customWidth="1"/>
    <col min="4870" max="4870" width="15.7109375" style="29" customWidth="1"/>
    <col min="4871" max="4871" width="15.7109375" style="29" bestFit="1" customWidth="1"/>
    <col min="4872" max="4872" width="19.7109375" style="29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9" style="29" customWidth="1"/>
    <col min="5122" max="5122" width="57.5703125" style="29" customWidth="1"/>
    <col min="5123" max="5123" width="16.42578125" style="29" customWidth="1"/>
    <col min="5124" max="5125" width="17.7109375" style="29" bestFit="1" customWidth="1"/>
    <col min="5126" max="5126" width="15.7109375" style="29" customWidth="1"/>
    <col min="5127" max="5127" width="15.7109375" style="29" bestFit="1" customWidth="1"/>
    <col min="5128" max="5128" width="19.7109375" style="29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9" style="29" customWidth="1"/>
    <col min="5378" max="5378" width="57.5703125" style="29" customWidth="1"/>
    <col min="5379" max="5379" width="16.42578125" style="29" customWidth="1"/>
    <col min="5380" max="5381" width="17.7109375" style="29" bestFit="1" customWidth="1"/>
    <col min="5382" max="5382" width="15.7109375" style="29" customWidth="1"/>
    <col min="5383" max="5383" width="15.7109375" style="29" bestFit="1" customWidth="1"/>
    <col min="5384" max="5384" width="19.7109375" style="29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9" style="29" customWidth="1"/>
    <col min="5634" max="5634" width="57.5703125" style="29" customWidth="1"/>
    <col min="5635" max="5635" width="16.42578125" style="29" customWidth="1"/>
    <col min="5636" max="5637" width="17.7109375" style="29" bestFit="1" customWidth="1"/>
    <col min="5638" max="5638" width="15.7109375" style="29" customWidth="1"/>
    <col min="5639" max="5639" width="15.7109375" style="29" bestFit="1" customWidth="1"/>
    <col min="5640" max="5640" width="19.7109375" style="29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9" style="29" customWidth="1"/>
    <col min="5890" max="5890" width="57.5703125" style="29" customWidth="1"/>
    <col min="5891" max="5891" width="16.42578125" style="29" customWidth="1"/>
    <col min="5892" max="5893" width="17.7109375" style="29" bestFit="1" customWidth="1"/>
    <col min="5894" max="5894" width="15.7109375" style="29" customWidth="1"/>
    <col min="5895" max="5895" width="15.7109375" style="29" bestFit="1" customWidth="1"/>
    <col min="5896" max="5896" width="19.7109375" style="29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9" style="29" customWidth="1"/>
    <col min="6146" max="6146" width="57.5703125" style="29" customWidth="1"/>
    <col min="6147" max="6147" width="16.42578125" style="29" customWidth="1"/>
    <col min="6148" max="6149" width="17.7109375" style="29" bestFit="1" customWidth="1"/>
    <col min="6150" max="6150" width="15.7109375" style="29" customWidth="1"/>
    <col min="6151" max="6151" width="15.7109375" style="29" bestFit="1" customWidth="1"/>
    <col min="6152" max="6152" width="19.7109375" style="29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9" style="29" customWidth="1"/>
    <col min="6402" max="6402" width="57.5703125" style="29" customWidth="1"/>
    <col min="6403" max="6403" width="16.42578125" style="29" customWidth="1"/>
    <col min="6404" max="6405" width="17.7109375" style="29" bestFit="1" customWidth="1"/>
    <col min="6406" max="6406" width="15.7109375" style="29" customWidth="1"/>
    <col min="6407" max="6407" width="15.7109375" style="29" bestFit="1" customWidth="1"/>
    <col min="6408" max="6408" width="19.7109375" style="29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9" style="29" customWidth="1"/>
    <col min="6658" max="6658" width="57.5703125" style="29" customWidth="1"/>
    <col min="6659" max="6659" width="16.42578125" style="29" customWidth="1"/>
    <col min="6660" max="6661" width="17.7109375" style="29" bestFit="1" customWidth="1"/>
    <col min="6662" max="6662" width="15.7109375" style="29" customWidth="1"/>
    <col min="6663" max="6663" width="15.7109375" style="29" bestFit="1" customWidth="1"/>
    <col min="6664" max="6664" width="19.7109375" style="29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9" style="29" customWidth="1"/>
    <col min="6914" max="6914" width="57.5703125" style="29" customWidth="1"/>
    <col min="6915" max="6915" width="16.42578125" style="29" customWidth="1"/>
    <col min="6916" max="6917" width="17.7109375" style="29" bestFit="1" customWidth="1"/>
    <col min="6918" max="6918" width="15.7109375" style="29" customWidth="1"/>
    <col min="6919" max="6919" width="15.7109375" style="29" bestFit="1" customWidth="1"/>
    <col min="6920" max="6920" width="19.7109375" style="29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9" style="29" customWidth="1"/>
    <col min="7170" max="7170" width="57.5703125" style="29" customWidth="1"/>
    <col min="7171" max="7171" width="16.42578125" style="29" customWidth="1"/>
    <col min="7172" max="7173" width="17.7109375" style="29" bestFit="1" customWidth="1"/>
    <col min="7174" max="7174" width="15.7109375" style="29" customWidth="1"/>
    <col min="7175" max="7175" width="15.7109375" style="29" bestFit="1" customWidth="1"/>
    <col min="7176" max="7176" width="19.7109375" style="29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9" style="29" customWidth="1"/>
    <col min="7426" max="7426" width="57.5703125" style="29" customWidth="1"/>
    <col min="7427" max="7427" width="16.42578125" style="29" customWidth="1"/>
    <col min="7428" max="7429" width="17.7109375" style="29" bestFit="1" customWidth="1"/>
    <col min="7430" max="7430" width="15.7109375" style="29" customWidth="1"/>
    <col min="7431" max="7431" width="15.7109375" style="29" bestFit="1" customWidth="1"/>
    <col min="7432" max="7432" width="19.7109375" style="29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9" style="29" customWidth="1"/>
    <col min="7682" max="7682" width="57.5703125" style="29" customWidth="1"/>
    <col min="7683" max="7683" width="16.42578125" style="29" customWidth="1"/>
    <col min="7684" max="7685" width="17.7109375" style="29" bestFit="1" customWidth="1"/>
    <col min="7686" max="7686" width="15.7109375" style="29" customWidth="1"/>
    <col min="7687" max="7687" width="15.7109375" style="29" bestFit="1" customWidth="1"/>
    <col min="7688" max="7688" width="19.7109375" style="29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9" style="29" customWidth="1"/>
    <col min="7938" max="7938" width="57.5703125" style="29" customWidth="1"/>
    <col min="7939" max="7939" width="16.42578125" style="29" customWidth="1"/>
    <col min="7940" max="7941" width="17.7109375" style="29" bestFit="1" customWidth="1"/>
    <col min="7942" max="7942" width="15.7109375" style="29" customWidth="1"/>
    <col min="7943" max="7943" width="15.7109375" style="29" bestFit="1" customWidth="1"/>
    <col min="7944" max="7944" width="19.7109375" style="29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9" style="29" customWidth="1"/>
    <col min="8194" max="8194" width="57.5703125" style="29" customWidth="1"/>
    <col min="8195" max="8195" width="16.42578125" style="29" customWidth="1"/>
    <col min="8196" max="8197" width="17.7109375" style="29" bestFit="1" customWidth="1"/>
    <col min="8198" max="8198" width="15.7109375" style="29" customWidth="1"/>
    <col min="8199" max="8199" width="15.7109375" style="29" bestFit="1" customWidth="1"/>
    <col min="8200" max="8200" width="19.7109375" style="29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9" style="29" customWidth="1"/>
    <col min="8450" max="8450" width="57.5703125" style="29" customWidth="1"/>
    <col min="8451" max="8451" width="16.42578125" style="29" customWidth="1"/>
    <col min="8452" max="8453" width="17.7109375" style="29" bestFit="1" customWidth="1"/>
    <col min="8454" max="8454" width="15.7109375" style="29" customWidth="1"/>
    <col min="8455" max="8455" width="15.7109375" style="29" bestFit="1" customWidth="1"/>
    <col min="8456" max="8456" width="19.7109375" style="29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9" style="29" customWidth="1"/>
    <col min="8706" max="8706" width="57.5703125" style="29" customWidth="1"/>
    <col min="8707" max="8707" width="16.42578125" style="29" customWidth="1"/>
    <col min="8708" max="8709" width="17.7109375" style="29" bestFit="1" customWidth="1"/>
    <col min="8710" max="8710" width="15.7109375" style="29" customWidth="1"/>
    <col min="8711" max="8711" width="15.7109375" style="29" bestFit="1" customWidth="1"/>
    <col min="8712" max="8712" width="19.7109375" style="29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9" style="29" customWidth="1"/>
    <col min="8962" max="8962" width="57.5703125" style="29" customWidth="1"/>
    <col min="8963" max="8963" width="16.42578125" style="29" customWidth="1"/>
    <col min="8964" max="8965" width="17.7109375" style="29" bestFit="1" customWidth="1"/>
    <col min="8966" max="8966" width="15.7109375" style="29" customWidth="1"/>
    <col min="8967" max="8967" width="15.7109375" style="29" bestFit="1" customWidth="1"/>
    <col min="8968" max="8968" width="19.7109375" style="29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9" style="29" customWidth="1"/>
    <col min="9218" max="9218" width="57.5703125" style="29" customWidth="1"/>
    <col min="9219" max="9219" width="16.42578125" style="29" customWidth="1"/>
    <col min="9220" max="9221" width="17.7109375" style="29" bestFit="1" customWidth="1"/>
    <col min="9222" max="9222" width="15.7109375" style="29" customWidth="1"/>
    <col min="9223" max="9223" width="15.7109375" style="29" bestFit="1" customWidth="1"/>
    <col min="9224" max="9224" width="19.7109375" style="29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9" style="29" customWidth="1"/>
    <col min="9474" max="9474" width="57.5703125" style="29" customWidth="1"/>
    <col min="9475" max="9475" width="16.42578125" style="29" customWidth="1"/>
    <col min="9476" max="9477" width="17.7109375" style="29" bestFit="1" customWidth="1"/>
    <col min="9478" max="9478" width="15.7109375" style="29" customWidth="1"/>
    <col min="9479" max="9479" width="15.7109375" style="29" bestFit="1" customWidth="1"/>
    <col min="9480" max="9480" width="19.7109375" style="29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9" style="29" customWidth="1"/>
    <col min="9730" max="9730" width="57.5703125" style="29" customWidth="1"/>
    <col min="9731" max="9731" width="16.42578125" style="29" customWidth="1"/>
    <col min="9732" max="9733" width="17.7109375" style="29" bestFit="1" customWidth="1"/>
    <col min="9734" max="9734" width="15.7109375" style="29" customWidth="1"/>
    <col min="9735" max="9735" width="15.7109375" style="29" bestFit="1" customWidth="1"/>
    <col min="9736" max="9736" width="19.7109375" style="29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9" style="29" customWidth="1"/>
    <col min="9986" max="9986" width="57.5703125" style="29" customWidth="1"/>
    <col min="9987" max="9987" width="16.42578125" style="29" customWidth="1"/>
    <col min="9988" max="9989" width="17.7109375" style="29" bestFit="1" customWidth="1"/>
    <col min="9990" max="9990" width="15.7109375" style="29" customWidth="1"/>
    <col min="9991" max="9991" width="15.7109375" style="29" bestFit="1" customWidth="1"/>
    <col min="9992" max="9992" width="19.7109375" style="29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9" style="29" customWidth="1"/>
    <col min="10242" max="10242" width="57.5703125" style="29" customWidth="1"/>
    <col min="10243" max="10243" width="16.42578125" style="29" customWidth="1"/>
    <col min="10244" max="10245" width="17.7109375" style="29" bestFit="1" customWidth="1"/>
    <col min="10246" max="10246" width="15.7109375" style="29" customWidth="1"/>
    <col min="10247" max="10247" width="15.7109375" style="29" bestFit="1" customWidth="1"/>
    <col min="10248" max="10248" width="19.7109375" style="29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9" style="29" customWidth="1"/>
    <col min="10498" max="10498" width="57.5703125" style="29" customWidth="1"/>
    <col min="10499" max="10499" width="16.42578125" style="29" customWidth="1"/>
    <col min="10500" max="10501" width="17.7109375" style="29" bestFit="1" customWidth="1"/>
    <col min="10502" max="10502" width="15.7109375" style="29" customWidth="1"/>
    <col min="10503" max="10503" width="15.7109375" style="29" bestFit="1" customWidth="1"/>
    <col min="10504" max="10504" width="19.7109375" style="29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9" style="29" customWidth="1"/>
    <col min="10754" max="10754" width="57.5703125" style="29" customWidth="1"/>
    <col min="10755" max="10755" width="16.42578125" style="29" customWidth="1"/>
    <col min="10756" max="10757" width="17.7109375" style="29" bestFit="1" customWidth="1"/>
    <col min="10758" max="10758" width="15.7109375" style="29" customWidth="1"/>
    <col min="10759" max="10759" width="15.7109375" style="29" bestFit="1" customWidth="1"/>
    <col min="10760" max="10760" width="19.7109375" style="29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9" style="29" customWidth="1"/>
    <col min="11010" max="11010" width="57.5703125" style="29" customWidth="1"/>
    <col min="11011" max="11011" width="16.42578125" style="29" customWidth="1"/>
    <col min="11012" max="11013" width="17.7109375" style="29" bestFit="1" customWidth="1"/>
    <col min="11014" max="11014" width="15.7109375" style="29" customWidth="1"/>
    <col min="11015" max="11015" width="15.7109375" style="29" bestFit="1" customWidth="1"/>
    <col min="11016" max="11016" width="19.7109375" style="29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9" style="29" customWidth="1"/>
    <col min="11266" max="11266" width="57.5703125" style="29" customWidth="1"/>
    <col min="11267" max="11267" width="16.42578125" style="29" customWidth="1"/>
    <col min="11268" max="11269" width="17.7109375" style="29" bestFit="1" customWidth="1"/>
    <col min="11270" max="11270" width="15.7109375" style="29" customWidth="1"/>
    <col min="11271" max="11271" width="15.7109375" style="29" bestFit="1" customWidth="1"/>
    <col min="11272" max="11272" width="19.7109375" style="29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9" style="29" customWidth="1"/>
    <col min="11522" max="11522" width="57.5703125" style="29" customWidth="1"/>
    <col min="11523" max="11523" width="16.42578125" style="29" customWidth="1"/>
    <col min="11524" max="11525" width="17.7109375" style="29" bestFit="1" customWidth="1"/>
    <col min="11526" max="11526" width="15.7109375" style="29" customWidth="1"/>
    <col min="11527" max="11527" width="15.7109375" style="29" bestFit="1" customWidth="1"/>
    <col min="11528" max="11528" width="19.7109375" style="29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9" style="29" customWidth="1"/>
    <col min="11778" max="11778" width="57.5703125" style="29" customWidth="1"/>
    <col min="11779" max="11779" width="16.42578125" style="29" customWidth="1"/>
    <col min="11780" max="11781" width="17.7109375" style="29" bestFit="1" customWidth="1"/>
    <col min="11782" max="11782" width="15.7109375" style="29" customWidth="1"/>
    <col min="11783" max="11783" width="15.7109375" style="29" bestFit="1" customWidth="1"/>
    <col min="11784" max="11784" width="19.7109375" style="29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9" style="29" customWidth="1"/>
    <col min="12034" max="12034" width="57.5703125" style="29" customWidth="1"/>
    <col min="12035" max="12035" width="16.42578125" style="29" customWidth="1"/>
    <col min="12036" max="12037" width="17.7109375" style="29" bestFit="1" customWidth="1"/>
    <col min="12038" max="12038" width="15.7109375" style="29" customWidth="1"/>
    <col min="12039" max="12039" width="15.7109375" style="29" bestFit="1" customWidth="1"/>
    <col min="12040" max="12040" width="19.7109375" style="29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9" style="29" customWidth="1"/>
    <col min="12290" max="12290" width="57.5703125" style="29" customWidth="1"/>
    <col min="12291" max="12291" width="16.42578125" style="29" customWidth="1"/>
    <col min="12292" max="12293" width="17.7109375" style="29" bestFit="1" customWidth="1"/>
    <col min="12294" max="12294" width="15.7109375" style="29" customWidth="1"/>
    <col min="12295" max="12295" width="15.7109375" style="29" bestFit="1" customWidth="1"/>
    <col min="12296" max="12296" width="19.7109375" style="29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9" style="29" customWidth="1"/>
    <col min="12546" max="12546" width="57.5703125" style="29" customWidth="1"/>
    <col min="12547" max="12547" width="16.42578125" style="29" customWidth="1"/>
    <col min="12548" max="12549" width="17.7109375" style="29" bestFit="1" customWidth="1"/>
    <col min="12550" max="12550" width="15.7109375" style="29" customWidth="1"/>
    <col min="12551" max="12551" width="15.7109375" style="29" bestFit="1" customWidth="1"/>
    <col min="12552" max="12552" width="19.7109375" style="29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9" style="29" customWidth="1"/>
    <col min="12802" max="12802" width="57.5703125" style="29" customWidth="1"/>
    <col min="12803" max="12803" width="16.42578125" style="29" customWidth="1"/>
    <col min="12804" max="12805" width="17.7109375" style="29" bestFit="1" customWidth="1"/>
    <col min="12806" max="12806" width="15.7109375" style="29" customWidth="1"/>
    <col min="12807" max="12807" width="15.7109375" style="29" bestFit="1" customWidth="1"/>
    <col min="12808" max="12808" width="19.7109375" style="29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9" style="29" customWidth="1"/>
    <col min="13058" max="13058" width="57.5703125" style="29" customWidth="1"/>
    <col min="13059" max="13059" width="16.42578125" style="29" customWidth="1"/>
    <col min="13060" max="13061" width="17.7109375" style="29" bestFit="1" customWidth="1"/>
    <col min="13062" max="13062" width="15.7109375" style="29" customWidth="1"/>
    <col min="13063" max="13063" width="15.7109375" style="29" bestFit="1" customWidth="1"/>
    <col min="13064" max="13064" width="19.7109375" style="29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9" style="29" customWidth="1"/>
    <col min="13314" max="13314" width="57.5703125" style="29" customWidth="1"/>
    <col min="13315" max="13315" width="16.42578125" style="29" customWidth="1"/>
    <col min="13316" max="13317" width="17.7109375" style="29" bestFit="1" customWidth="1"/>
    <col min="13318" max="13318" width="15.7109375" style="29" customWidth="1"/>
    <col min="13319" max="13319" width="15.7109375" style="29" bestFit="1" customWidth="1"/>
    <col min="13320" max="13320" width="19.7109375" style="29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9" style="29" customWidth="1"/>
    <col min="13570" max="13570" width="57.5703125" style="29" customWidth="1"/>
    <col min="13571" max="13571" width="16.42578125" style="29" customWidth="1"/>
    <col min="13572" max="13573" width="17.7109375" style="29" bestFit="1" customWidth="1"/>
    <col min="13574" max="13574" width="15.7109375" style="29" customWidth="1"/>
    <col min="13575" max="13575" width="15.7109375" style="29" bestFit="1" customWidth="1"/>
    <col min="13576" max="13576" width="19.7109375" style="29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9" style="29" customWidth="1"/>
    <col min="13826" max="13826" width="57.5703125" style="29" customWidth="1"/>
    <col min="13827" max="13827" width="16.42578125" style="29" customWidth="1"/>
    <col min="13828" max="13829" width="17.7109375" style="29" bestFit="1" customWidth="1"/>
    <col min="13830" max="13830" width="15.7109375" style="29" customWidth="1"/>
    <col min="13831" max="13831" width="15.7109375" style="29" bestFit="1" customWidth="1"/>
    <col min="13832" max="13832" width="19.7109375" style="29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9" style="29" customWidth="1"/>
    <col min="14082" max="14082" width="57.5703125" style="29" customWidth="1"/>
    <col min="14083" max="14083" width="16.42578125" style="29" customWidth="1"/>
    <col min="14084" max="14085" width="17.7109375" style="29" bestFit="1" customWidth="1"/>
    <col min="14086" max="14086" width="15.7109375" style="29" customWidth="1"/>
    <col min="14087" max="14087" width="15.7109375" style="29" bestFit="1" customWidth="1"/>
    <col min="14088" max="14088" width="19.7109375" style="29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9" style="29" customWidth="1"/>
    <col min="14338" max="14338" width="57.5703125" style="29" customWidth="1"/>
    <col min="14339" max="14339" width="16.42578125" style="29" customWidth="1"/>
    <col min="14340" max="14341" width="17.7109375" style="29" bestFit="1" customWidth="1"/>
    <col min="14342" max="14342" width="15.7109375" style="29" customWidth="1"/>
    <col min="14343" max="14343" width="15.7109375" style="29" bestFit="1" customWidth="1"/>
    <col min="14344" max="14344" width="19.7109375" style="29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9" style="29" customWidth="1"/>
    <col min="14594" max="14594" width="57.5703125" style="29" customWidth="1"/>
    <col min="14595" max="14595" width="16.42578125" style="29" customWidth="1"/>
    <col min="14596" max="14597" width="17.7109375" style="29" bestFit="1" customWidth="1"/>
    <col min="14598" max="14598" width="15.7109375" style="29" customWidth="1"/>
    <col min="14599" max="14599" width="15.7109375" style="29" bestFit="1" customWidth="1"/>
    <col min="14600" max="14600" width="19.7109375" style="29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9" style="29" customWidth="1"/>
    <col min="14850" max="14850" width="57.5703125" style="29" customWidth="1"/>
    <col min="14851" max="14851" width="16.42578125" style="29" customWidth="1"/>
    <col min="14852" max="14853" width="17.7109375" style="29" bestFit="1" customWidth="1"/>
    <col min="14854" max="14854" width="15.7109375" style="29" customWidth="1"/>
    <col min="14855" max="14855" width="15.7109375" style="29" bestFit="1" customWidth="1"/>
    <col min="14856" max="14856" width="19.7109375" style="29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9" style="29" customWidth="1"/>
    <col min="15106" max="15106" width="57.5703125" style="29" customWidth="1"/>
    <col min="15107" max="15107" width="16.42578125" style="29" customWidth="1"/>
    <col min="15108" max="15109" width="17.7109375" style="29" bestFit="1" customWidth="1"/>
    <col min="15110" max="15110" width="15.7109375" style="29" customWidth="1"/>
    <col min="15111" max="15111" width="15.7109375" style="29" bestFit="1" customWidth="1"/>
    <col min="15112" max="15112" width="19.7109375" style="29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9" style="29" customWidth="1"/>
    <col min="15362" max="15362" width="57.5703125" style="29" customWidth="1"/>
    <col min="15363" max="15363" width="16.42578125" style="29" customWidth="1"/>
    <col min="15364" max="15365" width="17.7109375" style="29" bestFit="1" customWidth="1"/>
    <col min="15366" max="15366" width="15.7109375" style="29" customWidth="1"/>
    <col min="15367" max="15367" width="15.7109375" style="29" bestFit="1" customWidth="1"/>
    <col min="15368" max="15368" width="19.7109375" style="29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9" style="29" customWidth="1"/>
    <col min="15618" max="15618" width="57.5703125" style="29" customWidth="1"/>
    <col min="15619" max="15619" width="16.42578125" style="29" customWidth="1"/>
    <col min="15620" max="15621" width="17.7109375" style="29" bestFit="1" customWidth="1"/>
    <col min="15622" max="15622" width="15.7109375" style="29" customWidth="1"/>
    <col min="15623" max="15623" width="15.7109375" style="29" bestFit="1" customWidth="1"/>
    <col min="15624" max="15624" width="19.7109375" style="29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9" style="29" customWidth="1"/>
    <col min="15874" max="15874" width="57.5703125" style="29" customWidth="1"/>
    <col min="15875" max="15875" width="16.42578125" style="29" customWidth="1"/>
    <col min="15876" max="15877" width="17.7109375" style="29" bestFit="1" customWidth="1"/>
    <col min="15878" max="15878" width="15.7109375" style="29" customWidth="1"/>
    <col min="15879" max="15879" width="15.7109375" style="29" bestFit="1" customWidth="1"/>
    <col min="15880" max="15880" width="19.7109375" style="29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9" style="29" customWidth="1"/>
    <col min="16130" max="16130" width="57.5703125" style="29" customWidth="1"/>
    <col min="16131" max="16131" width="16.42578125" style="29" customWidth="1"/>
    <col min="16132" max="16133" width="17.7109375" style="29" bestFit="1" customWidth="1"/>
    <col min="16134" max="16134" width="15.7109375" style="29" customWidth="1"/>
    <col min="16135" max="16135" width="15.7109375" style="29" bestFit="1" customWidth="1"/>
    <col min="16136" max="16136" width="19.7109375" style="29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20.25" hidden="1" customHeight="1" x14ac:dyDescent="0.2">
      <c r="A1" s="98"/>
      <c r="B1" s="98"/>
      <c r="C1" s="98"/>
      <c r="D1" s="98"/>
      <c r="E1" s="98"/>
      <c r="F1" s="98"/>
      <c r="G1" s="98"/>
      <c r="H1" s="98"/>
      <c r="I1" s="98"/>
      <c r="J1" s="98"/>
      <c r="K1" s="98"/>
      <c r="L1" s="92"/>
      <c r="M1" s="92"/>
      <c r="N1" s="92"/>
      <c r="O1" s="92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92"/>
      <c r="M2" s="92"/>
      <c r="N2" s="92"/>
      <c r="O2" s="92"/>
    </row>
    <row r="3" spans="1:15" ht="18" hidden="1" customHeight="1" x14ac:dyDescent="0.2">
      <c r="A3" s="98"/>
      <c r="B3" s="98"/>
      <c r="C3" s="98"/>
      <c r="D3" s="98"/>
      <c r="E3" s="98"/>
      <c r="F3" s="98"/>
      <c r="G3" s="98"/>
      <c r="H3" s="98"/>
      <c r="I3" s="99"/>
      <c r="J3" s="99"/>
      <c r="K3" s="99"/>
      <c r="L3" s="92"/>
      <c r="M3" s="92"/>
      <c r="N3" s="92"/>
      <c r="O3" s="92"/>
    </row>
    <row r="4" spans="1:15" ht="18" x14ac:dyDescent="0.2">
      <c r="A4" s="98"/>
      <c r="B4" s="98"/>
      <c r="C4" s="98"/>
      <c r="D4" s="98"/>
      <c r="E4" s="98"/>
      <c r="F4" s="98"/>
      <c r="G4" s="98"/>
      <c r="H4" s="98"/>
      <c r="I4" s="99"/>
      <c r="J4" s="99"/>
      <c r="K4" s="99"/>
      <c r="L4" s="92"/>
      <c r="M4" s="92"/>
      <c r="N4" s="92"/>
      <c r="O4" s="92"/>
    </row>
    <row r="5" spans="1:15" ht="15.75" customHeight="1" x14ac:dyDescent="0.2">
      <c r="A5" s="308" t="s">
        <v>488</v>
      </c>
      <c r="B5" s="308"/>
      <c r="C5" s="308"/>
      <c r="D5" s="308"/>
      <c r="E5" s="308"/>
      <c r="F5" s="308"/>
      <c r="G5" s="308"/>
      <c r="H5" s="308"/>
      <c r="I5" s="35"/>
      <c r="J5" s="35"/>
      <c r="K5" s="35"/>
      <c r="L5" s="92"/>
      <c r="M5" s="92"/>
      <c r="N5" s="92"/>
      <c r="O5" s="92"/>
    </row>
    <row r="6" spans="1:15" ht="18" x14ac:dyDescent="0.2">
      <c r="A6" s="98"/>
      <c r="B6" s="98"/>
      <c r="C6" s="98"/>
      <c r="D6" s="98"/>
      <c r="E6" s="98"/>
      <c r="F6" s="98"/>
      <c r="G6" s="98"/>
      <c r="H6" s="98"/>
      <c r="I6" s="99"/>
      <c r="J6" s="99"/>
      <c r="K6" s="99"/>
      <c r="L6" s="92"/>
      <c r="M6" s="92"/>
      <c r="N6" s="92"/>
      <c r="O6" s="92"/>
    </row>
    <row r="7" spans="1:15" s="30" customFormat="1" ht="42.75" x14ac:dyDescent="0.25">
      <c r="A7" s="307" t="s">
        <v>3</v>
      </c>
      <c r="B7" s="307"/>
      <c r="C7" s="159" t="s">
        <v>606</v>
      </c>
      <c r="D7" s="159" t="s">
        <v>588</v>
      </c>
      <c r="E7" s="159" t="s">
        <v>589</v>
      </c>
      <c r="F7" s="159" t="s">
        <v>607</v>
      </c>
      <c r="G7" s="108" t="s">
        <v>260</v>
      </c>
      <c r="H7" s="108" t="s">
        <v>261</v>
      </c>
      <c r="I7" s="93"/>
      <c r="J7" s="93"/>
      <c r="K7" s="93"/>
      <c r="L7" s="93"/>
      <c r="M7" s="93"/>
      <c r="N7" s="93"/>
      <c r="O7" s="93"/>
    </row>
    <row r="8" spans="1:15" s="31" customFormat="1" ht="12.75" customHeight="1" x14ac:dyDescent="0.2">
      <c r="A8" s="306">
        <v>1</v>
      </c>
      <c r="B8" s="306"/>
      <c r="C8" s="109">
        <v>2</v>
      </c>
      <c r="D8" s="109">
        <v>3</v>
      </c>
      <c r="E8" s="109">
        <v>4.3333333333333304</v>
      </c>
      <c r="F8" s="109">
        <v>5.0833333333333304</v>
      </c>
      <c r="G8" s="109">
        <v>6</v>
      </c>
      <c r="H8" s="109">
        <v>7</v>
      </c>
      <c r="I8" s="95"/>
      <c r="J8" s="95"/>
      <c r="K8" s="95"/>
      <c r="L8" s="95"/>
      <c r="M8" s="94"/>
      <c r="N8" s="94"/>
      <c r="O8" s="94"/>
    </row>
    <row r="9" spans="1:15" ht="15" customHeight="1" x14ac:dyDescent="0.2">
      <c r="A9" s="126" t="s">
        <v>587</v>
      </c>
      <c r="B9" s="126" t="s">
        <v>26</v>
      </c>
      <c r="C9" s="129" t="s">
        <v>28</v>
      </c>
      <c r="D9" s="129" t="s">
        <v>28</v>
      </c>
      <c r="E9" s="129" t="s">
        <v>28</v>
      </c>
      <c r="F9" s="129" t="s">
        <v>28</v>
      </c>
      <c r="G9" s="129" t="s">
        <v>26</v>
      </c>
      <c r="H9" s="129" t="s">
        <v>26</v>
      </c>
      <c r="I9" s="144"/>
      <c r="J9" s="144"/>
      <c r="K9" s="144"/>
      <c r="L9" s="144"/>
      <c r="M9" s="165"/>
      <c r="N9" s="165"/>
      <c r="O9" s="165"/>
    </row>
    <row r="10" spans="1:15" x14ac:dyDescent="0.2">
      <c r="A10" s="200"/>
      <c r="B10" s="205" t="s">
        <v>255</v>
      </c>
      <c r="C10" s="199">
        <v>60983257.100000001</v>
      </c>
      <c r="D10" s="199">
        <v>57484770</v>
      </c>
      <c r="E10" s="199">
        <v>57484770</v>
      </c>
      <c r="F10" s="199">
        <f>+F11+F13</f>
        <v>56736178.819999993</v>
      </c>
      <c r="G10" s="190">
        <f>+F10/C10*100</f>
        <v>93.035665062894765</v>
      </c>
      <c r="H10" s="190">
        <f>+F10/E10*100</f>
        <v>98.697757371213271</v>
      </c>
      <c r="I10" s="110"/>
      <c r="J10" s="110"/>
      <c r="K10" s="110"/>
      <c r="L10" s="110"/>
      <c r="M10" s="111"/>
      <c r="N10" s="111"/>
      <c r="O10" s="111"/>
    </row>
    <row r="11" spans="1:15" x14ac:dyDescent="0.2">
      <c r="A11" s="185" t="s">
        <v>489</v>
      </c>
      <c r="B11" s="186" t="s">
        <v>490</v>
      </c>
      <c r="C11" s="187">
        <v>0</v>
      </c>
      <c r="D11" s="188">
        <v>0</v>
      </c>
      <c r="E11" s="188">
        <v>0</v>
      </c>
      <c r="F11" s="187">
        <f t="shared" ref="F11:H11" si="0">+F12</f>
        <v>0</v>
      </c>
      <c r="G11" s="187">
        <f t="shared" si="0"/>
        <v>0</v>
      </c>
      <c r="H11" s="187">
        <f t="shared" si="0"/>
        <v>0</v>
      </c>
      <c r="I11" s="113"/>
      <c r="J11" s="113"/>
      <c r="K11" s="113"/>
      <c r="L11" s="113"/>
      <c r="M11" s="112"/>
      <c r="N11" s="112"/>
      <c r="O11" s="112"/>
    </row>
    <row r="12" spans="1:15" x14ac:dyDescent="0.2">
      <c r="A12" s="118" t="s">
        <v>491</v>
      </c>
      <c r="B12" s="119" t="s">
        <v>492</v>
      </c>
      <c r="C12" s="114"/>
      <c r="D12" s="115"/>
      <c r="E12" s="115"/>
      <c r="F12" s="114"/>
      <c r="G12" s="176"/>
      <c r="H12" s="176"/>
      <c r="I12" s="116"/>
      <c r="J12" s="116"/>
      <c r="K12" s="116"/>
      <c r="L12" s="116"/>
      <c r="M12" s="117"/>
      <c r="N12" s="117"/>
      <c r="O12" s="117"/>
    </row>
    <row r="13" spans="1:15" x14ac:dyDescent="0.2">
      <c r="A13" s="185" t="s">
        <v>493</v>
      </c>
      <c r="B13" s="186" t="s">
        <v>494</v>
      </c>
      <c r="C13" s="187">
        <v>60983257.100000001</v>
      </c>
      <c r="D13" s="188">
        <v>57484770</v>
      </c>
      <c r="E13" s="188">
        <v>57484770</v>
      </c>
      <c r="F13" s="187">
        <f t="shared" ref="F13" si="1">+F14</f>
        <v>56736178.819999993</v>
      </c>
      <c r="G13" s="187">
        <f t="shared" ref="G13:G14" si="2">+F13/C13*100</f>
        <v>93.035665062894765</v>
      </c>
      <c r="H13" s="187">
        <f t="shared" ref="H13" si="3">+F13/E13*100</f>
        <v>98.697757371213271</v>
      </c>
      <c r="I13" s="113"/>
      <c r="J13" s="113"/>
      <c r="K13" s="113"/>
      <c r="L13" s="113"/>
      <c r="M13" s="112"/>
      <c r="N13" s="112"/>
      <c r="O13" s="112"/>
    </row>
    <row r="14" spans="1:15" x14ac:dyDescent="0.2">
      <c r="A14" s="118" t="s">
        <v>495</v>
      </c>
      <c r="B14" s="153" t="s">
        <v>496</v>
      </c>
      <c r="C14" s="114">
        <v>60983257.100000001</v>
      </c>
      <c r="D14" s="115">
        <v>57484770</v>
      </c>
      <c r="E14" s="115">
        <v>63100954</v>
      </c>
      <c r="F14" s="114">
        <v>56736178.819999993</v>
      </c>
      <c r="G14" s="176">
        <f t="shared" si="2"/>
        <v>93.035665062894765</v>
      </c>
      <c r="H14" s="176">
        <f>+F14/E14*100</f>
        <v>89.913345557342907</v>
      </c>
      <c r="I14" s="117"/>
      <c r="J14" s="117"/>
      <c r="K14" s="117"/>
      <c r="L14" s="117"/>
      <c r="M14" s="117"/>
      <c r="N14" s="117"/>
      <c r="O14" s="117"/>
    </row>
    <row r="15" spans="1:15" x14ac:dyDescent="0.2">
      <c r="A15" s="96"/>
      <c r="B15" s="100"/>
      <c r="C15" s="101"/>
      <c r="D15" s="102"/>
      <c r="E15" s="102"/>
      <c r="F15" s="101"/>
      <c r="G15" s="101"/>
      <c r="H15" s="101"/>
      <c r="I15" s="97"/>
      <c r="J15" s="97"/>
      <c r="K15" s="97"/>
      <c r="L15" s="97"/>
      <c r="M15" s="97"/>
      <c r="N15" s="97"/>
      <c r="O15" s="97"/>
    </row>
    <row r="16" spans="1:15" x14ac:dyDescent="0.2">
      <c r="A16" s="106"/>
      <c r="B16" s="107"/>
      <c r="C16" s="103"/>
      <c r="D16" s="104"/>
      <c r="E16" s="104"/>
      <c r="F16" s="103"/>
      <c r="G16" s="103"/>
      <c r="H16" s="103"/>
      <c r="I16" s="105"/>
      <c r="J16" s="105"/>
      <c r="K16" s="105"/>
      <c r="L16" s="105"/>
      <c r="M16" s="105"/>
      <c r="N16" s="105"/>
      <c r="O16" s="105"/>
    </row>
    <row r="17" spans="1:15" x14ac:dyDescent="0.2">
      <c r="A17" s="106"/>
      <c r="B17" s="107"/>
      <c r="C17" s="103"/>
      <c r="D17" s="104"/>
      <c r="E17" s="104"/>
      <c r="F17" s="103"/>
      <c r="G17" s="103"/>
      <c r="H17" s="103"/>
      <c r="I17" s="105"/>
      <c r="J17" s="105"/>
      <c r="K17" s="105"/>
      <c r="L17" s="105"/>
      <c r="M17" s="105"/>
      <c r="N17" s="105"/>
      <c r="O17" s="105"/>
    </row>
    <row r="18" spans="1:15" x14ac:dyDescent="0.2">
      <c r="A18" s="106"/>
      <c r="B18" s="107"/>
      <c r="C18" s="103"/>
      <c r="D18" s="104"/>
      <c r="E18" s="104"/>
      <c r="F18" s="103"/>
      <c r="G18" s="103"/>
      <c r="H18" s="103"/>
      <c r="I18" s="105"/>
      <c r="J18" s="105"/>
      <c r="K18" s="105"/>
      <c r="L18" s="105"/>
      <c r="M18" s="105"/>
      <c r="N18" s="105"/>
      <c r="O18" s="105"/>
    </row>
    <row r="19" spans="1:15" x14ac:dyDescent="0.2">
      <c r="A19" s="106"/>
      <c r="B19" s="107"/>
      <c r="C19" s="103"/>
      <c r="D19" s="104"/>
      <c r="E19" s="104"/>
      <c r="F19" s="103"/>
      <c r="G19" s="103"/>
      <c r="H19" s="103"/>
      <c r="I19" s="105"/>
      <c r="J19" s="105"/>
      <c r="K19" s="105"/>
      <c r="L19" s="105"/>
      <c r="M19" s="105"/>
      <c r="N19" s="105"/>
      <c r="O19" s="105"/>
    </row>
    <row r="20" spans="1:15" x14ac:dyDescent="0.2">
      <c r="A20" s="106"/>
      <c r="B20" s="107"/>
      <c r="C20" s="103"/>
      <c r="D20" s="104"/>
      <c r="E20" s="104"/>
      <c r="F20" s="103"/>
      <c r="G20" s="103"/>
      <c r="H20" s="103"/>
      <c r="I20" s="105"/>
      <c r="J20" s="105"/>
      <c r="K20" s="105"/>
      <c r="L20" s="105"/>
      <c r="M20" s="105"/>
      <c r="N20" s="105"/>
      <c r="O20" s="105"/>
    </row>
    <row r="21" spans="1:15" x14ac:dyDescent="0.2">
      <c r="A21" s="96"/>
      <c r="B21" s="100"/>
      <c r="C21" s="101"/>
      <c r="D21" s="102"/>
      <c r="E21" s="102"/>
      <c r="F21" s="101"/>
      <c r="G21" s="101"/>
      <c r="H21" s="101"/>
      <c r="I21" s="97"/>
      <c r="J21" s="97"/>
      <c r="K21" s="97"/>
      <c r="L21" s="97"/>
      <c r="M21" s="97"/>
      <c r="N21" s="97"/>
      <c r="O21" s="97"/>
    </row>
    <row r="22" spans="1:15" x14ac:dyDescent="0.2">
      <c r="A22" s="106"/>
      <c r="B22" s="107"/>
      <c r="C22" s="103"/>
      <c r="D22" s="104"/>
      <c r="E22" s="104"/>
      <c r="F22" s="103"/>
      <c r="G22" s="103"/>
      <c r="H22" s="103"/>
      <c r="I22" s="105"/>
      <c r="J22" s="105"/>
      <c r="K22" s="105"/>
      <c r="L22" s="105"/>
      <c r="M22" s="105"/>
      <c r="N22" s="105"/>
      <c r="O22" s="105"/>
    </row>
    <row r="23" spans="1:15" x14ac:dyDescent="0.2">
      <c r="A23" s="96"/>
      <c r="B23" s="100"/>
      <c r="C23" s="101"/>
      <c r="D23" s="102"/>
      <c r="E23" s="102"/>
      <c r="F23" s="101"/>
      <c r="G23" s="101"/>
      <c r="H23" s="101"/>
      <c r="I23" s="97"/>
      <c r="J23" s="97"/>
      <c r="K23" s="97"/>
      <c r="L23" s="97"/>
      <c r="M23" s="97"/>
      <c r="N23" s="97"/>
      <c r="O23" s="97"/>
    </row>
    <row r="24" spans="1:15" x14ac:dyDescent="0.2">
      <c r="A24" s="106"/>
      <c r="B24" s="107"/>
      <c r="C24" s="103"/>
      <c r="D24" s="104"/>
      <c r="E24" s="104"/>
      <c r="F24" s="103"/>
      <c r="G24" s="103"/>
      <c r="H24" s="103"/>
      <c r="I24" s="105"/>
      <c r="J24" s="105"/>
      <c r="K24" s="105"/>
      <c r="L24" s="105"/>
      <c r="M24" s="105"/>
      <c r="N24" s="105"/>
      <c r="O24" s="105"/>
    </row>
    <row r="25" spans="1:15" x14ac:dyDescent="0.2">
      <c r="A25" s="82"/>
      <c r="B25" s="82"/>
      <c r="C25" s="86"/>
      <c r="D25" s="87"/>
      <c r="E25" s="87"/>
      <c r="F25" s="86"/>
      <c r="G25" s="86"/>
      <c r="H25" s="86"/>
      <c r="I25" s="78"/>
      <c r="J25" s="78"/>
      <c r="K25" s="78"/>
      <c r="L25" s="78"/>
      <c r="M25" s="78"/>
      <c r="N25" s="78"/>
      <c r="O25" s="78"/>
    </row>
    <row r="26" spans="1:15" x14ac:dyDescent="0.2">
      <c r="A26" s="96"/>
      <c r="B26" s="100"/>
      <c r="C26" s="101"/>
      <c r="D26" s="102"/>
      <c r="E26" s="102"/>
      <c r="F26" s="101"/>
      <c r="G26" s="101"/>
      <c r="H26" s="101"/>
      <c r="I26" s="97"/>
      <c r="J26" s="97"/>
      <c r="K26" s="97"/>
      <c r="L26" s="97"/>
      <c r="M26" s="97"/>
      <c r="N26" s="97"/>
      <c r="O26" s="97"/>
    </row>
    <row r="27" spans="1:15" x14ac:dyDescent="0.2">
      <c r="A27" s="106"/>
      <c r="B27" s="107"/>
      <c r="C27" s="103"/>
      <c r="D27" s="104"/>
      <c r="E27" s="104"/>
      <c r="F27" s="103"/>
      <c r="G27" s="103"/>
      <c r="H27" s="103"/>
      <c r="I27" s="105"/>
      <c r="J27" s="105"/>
      <c r="K27" s="105"/>
      <c r="L27" s="105"/>
      <c r="M27" s="105"/>
      <c r="N27" s="105"/>
      <c r="O27" s="105"/>
    </row>
    <row r="28" spans="1:15" x14ac:dyDescent="0.2">
      <c r="A28" s="106"/>
      <c r="B28" s="107"/>
      <c r="C28" s="103"/>
      <c r="D28" s="104"/>
      <c r="E28" s="104"/>
      <c r="F28" s="103"/>
      <c r="G28" s="103"/>
      <c r="H28" s="103"/>
      <c r="I28" s="105"/>
      <c r="J28" s="105"/>
      <c r="K28" s="105"/>
      <c r="L28" s="105"/>
      <c r="M28" s="105"/>
      <c r="N28" s="105"/>
      <c r="O28" s="105"/>
    </row>
    <row r="29" spans="1:15" x14ac:dyDescent="0.2">
      <c r="A29" s="96"/>
      <c r="B29" s="100"/>
      <c r="C29" s="101"/>
      <c r="D29" s="102"/>
      <c r="E29" s="102"/>
      <c r="F29" s="101"/>
      <c r="G29" s="101"/>
      <c r="H29" s="101"/>
      <c r="I29" s="97"/>
      <c r="J29" s="97"/>
      <c r="K29" s="97"/>
      <c r="L29" s="97"/>
      <c r="M29" s="97"/>
      <c r="N29" s="97"/>
      <c r="O29" s="97"/>
    </row>
    <row r="30" spans="1:15" x14ac:dyDescent="0.2">
      <c r="A30" s="106"/>
      <c r="B30" s="107"/>
      <c r="C30" s="103"/>
      <c r="D30" s="104"/>
      <c r="E30" s="104"/>
      <c r="F30" s="103"/>
      <c r="G30" s="103"/>
      <c r="H30" s="103"/>
      <c r="I30" s="105"/>
      <c r="J30" s="105"/>
      <c r="K30" s="105"/>
      <c r="L30" s="105"/>
      <c r="M30" s="105"/>
      <c r="N30" s="105"/>
      <c r="O30" s="105"/>
    </row>
    <row r="31" spans="1:15" x14ac:dyDescent="0.2">
      <c r="A31" s="96"/>
      <c r="B31" s="100"/>
      <c r="C31" s="101"/>
      <c r="D31" s="102"/>
      <c r="E31" s="102"/>
      <c r="F31" s="101"/>
      <c r="G31" s="101"/>
      <c r="H31" s="101"/>
      <c r="I31" s="97"/>
      <c r="J31" s="97"/>
      <c r="K31" s="97"/>
      <c r="L31" s="97"/>
      <c r="M31" s="97"/>
      <c r="N31" s="97"/>
      <c r="O31" s="97"/>
    </row>
    <row r="32" spans="1:15" x14ac:dyDescent="0.2">
      <c r="A32" s="106"/>
      <c r="B32" s="107"/>
      <c r="C32" s="103"/>
      <c r="D32" s="104"/>
      <c r="E32" s="104"/>
      <c r="F32" s="103"/>
      <c r="G32" s="103"/>
      <c r="H32" s="103"/>
      <c r="I32" s="105"/>
      <c r="J32" s="105"/>
      <c r="K32" s="105"/>
      <c r="L32" s="105"/>
      <c r="M32" s="105"/>
      <c r="N32" s="105"/>
      <c r="O32" s="105"/>
    </row>
    <row r="33" spans="1:15" x14ac:dyDescent="0.2">
      <c r="A33" s="96"/>
      <c r="B33" s="100"/>
      <c r="C33" s="101"/>
      <c r="D33" s="102"/>
      <c r="E33" s="102"/>
      <c r="F33" s="101"/>
      <c r="G33" s="101"/>
      <c r="H33" s="101"/>
      <c r="I33" s="97"/>
      <c r="J33" s="97"/>
      <c r="K33" s="97"/>
      <c r="L33" s="97"/>
      <c r="M33" s="97"/>
      <c r="N33" s="97"/>
      <c r="O33" s="97"/>
    </row>
    <row r="34" spans="1:15" x14ac:dyDescent="0.2">
      <c r="A34" s="106"/>
      <c r="B34" s="107"/>
      <c r="C34" s="103"/>
      <c r="D34" s="104"/>
      <c r="E34" s="104"/>
      <c r="F34" s="103"/>
      <c r="G34" s="103"/>
      <c r="H34" s="103"/>
      <c r="I34" s="105"/>
      <c r="J34" s="105"/>
      <c r="K34" s="105"/>
      <c r="L34" s="105"/>
      <c r="M34" s="105"/>
      <c r="N34" s="105"/>
      <c r="O34" s="105"/>
    </row>
    <row r="35" spans="1:15" x14ac:dyDescent="0.2">
      <c r="A35" s="106"/>
      <c r="B35" s="107"/>
      <c r="C35" s="103"/>
      <c r="D35" s="104"/>
      <c r="E35" s="104"/>
      <c r="F35" s="103"/>
      <c r="G35" s="103"/>
      <c r="H35" s="103"/>
      <c r="I35" s="105"/>
      <c r="J35" s="105"/>
      <c r="K35" s="105"/>
      <c r="L35" s="105"/>
      <c r="M35" s="105"/>
      <c r="N35" s="105"/>
      <c r="O35" s="105"/>
    </row>
    <row r="36" spans="1:15" x14ac:dyDescent="0.2">
      <c r="A36" s="106"/>
      <c r="B36" s="107"/>
      <c r="C36" s="103"/>
      <c r="D36" s="104"/>
      <c r="E36" s="104"/>
      <c r="F36" s="103"/>
      <c r="G36" s="103"/>
      <c r="H36" s="103"/>
      <c r="I36" s="105"/>
      <c r="J36" s="105"/>
      <c r="K36" s="105"/>
      <c r="L36" s="105"/>
      <c r="M36" s="105"/>
      <c r="N36" s="105"/>
      <c r="O36" s="105"/>
    </row>
    <row r="37" spans="1:15" x14ac:dyDescent="0.2">
      <c r="A37" s="106"/>
      <c r="B37" s="107"/>
      <c r="C37" s="103"/>
      <c r="D37" s="104"/>
      <c r="E37" s="104"/>
      <c r="F37" s="103"/>
      <c r="G37" s="103"/>
      <c r="H37" s="103"/>
      <c r="I37" s="105"/>
      <c r="J37" s="105"/>
      <c r="K37" s="105"/>
      <c r="L37" s="105"/>
      <c r="M37" s="105"/>
      <c r="N37" s="105"/>
      <c r="O37" s="105"/>
    </row>
    <row r="38" spans="1:15" x14ac:dyDescent="0.2">
      <c r="A38" s="106"/>
      <c r="B38" s="107"/>
      <c r="C38" s="103"/>
      <c r="D38" s="104"/>
      <c r="E38" s="104"/>
      <c r="F38" s="103"/>
      <c r="G38" s="103"/>
      <c r="H38" s="103"/>
      <c r="I38" s="105"/>
      <c r="J38" s="105"/>
      <c r="K38" s="105"/>
      <c r="L38" s="105"/>
      <c r="M38" s="105"/>
      <c r="N38" s="105"/>
      <c r="O38" s="105"/>
    </row>
    <row r="39" spans="1:15" x14ac:dyDescent="0.2">
      <c r="A39" s="96"/>
      <c r="B39" s="100"/>
      <c r="C39" s="101"/>
      <c r="D39" s="102"/>
      <c r="E39" s="102"/>
      <c r="F39" s="101"/>
      <c r="G39" s="101"/>
      <c r="H39" s="101"/>
      <c r="I39" s="97"/>
      <c r="J39" s="97"/>
      <c r="K39" s="97"/>
      <c r="L39" s="97"/>
      <c r="M39" s="97"/>
      <c r="N39" s="97"/>
      <c r="O39" s="97"/>
    </row>
    <row r="40" spans="1:15" x14ac:dyDescent="0.2">
      <c r="A40" s="106"/>
      <c r="B40" s="107"/>
      <c r="C40" s="103"/>
      <c r="D40" s="104"/>
      <c r="E40" s="104"/>
      <c r="F40" s="103"/>
      <c r="G40" s="103"/>
      <c r="H40" s="103"/>
      <c r="I40" s="105"/>
      <c r="J40" s="105"/>
      <c r="K40" s="105"/>
      <c r="L40" s="105"/>
      <c r="M40" s="105"/>
      <c r="N40" s="105"/>
      <c r="O40" s="105"/>
    </row>
    <row r="41" spans="1:15" x14ac:dyDescent="0.2">
      <c r="A41" s="96"/>
      <c r="B41" s="100"/>
      <c r="C41" s="101"/>
      <c r="D41" s="102"/>
      <c r="E41" s="102"/>
      <c r="F41" s="101"/>
      <c r="G41" s="101"/>
      <c r="H41" s="101"/>
      <c r="I41" s="97"/>
      <c r="J41" s="97"/>
      <c r="K41" s="97"/>
      <c r="L41" s="97"/>
      <c r="M41" s="97"/>
      <c r="N41" s="97"/>
      <c r="O41" s="97"/>
    </row>
    <row r="42" spans="1:15" x14ac:dyDescent="0.2">
      <c r="A42" s="106"/>
      <c r="B42" s="107"/>
      <c r="C42" s="103"/>
      <c r="D42" s="104"/>
      <c r="E42" s="104"/>
      <c r="F42" s="103"/>
      <c r="G42" s="103"/>
      <c r="H42" s="103"/>
      <c r="I42" s="105"/>
      <c r="J42" s="105"/>
      <c r="K42" s="105"/>
      <c r="L42" s="105"/>
      <c r="M42" s="105"/>
      <c r="N42" s="105"/>
      <c r="O42" s="105"/>
    </row>
    <row r="43" spans="1:15" x14ac:dyDescent="0.2">
      <c r="A43" s="96"/>
      <c r="B43" s="100"/>
      <c r="C43" s="101"/>
      <c r="D43" s="101"/>
      <c r="E43" s="102"/>
      <c r="F43" s="101"/>
      <c r="G43" s="101"/>
      <c r="H43" s="101"/>
      <c r="I43" s="97"/>
      <c r="J43" s="97"/>
      <c r="K43" s="97"/>
      <c r="L43" s="97"/>
      <c r="M43" s="97"/>
      <c r="N43" s="97"/>
      <c r="O43" s="97"/>
    </row>
    <row r="44" spans="1:15" x14ac:dyDescent="0.2">
      <c r="A44" s="106"/>
      <c r="B44" s="107"/>
      <c r="C44" s="103"/>
      <c r="D44" s="103"/>
      <c r="E44" s="104"/>
      <c r="F44" s="103"/>
      <c r="G44" s="103"/>
      <c r="H44" s="103"/>
      <c r="I44" s="105"/>
      <c r="J44" s="105"/>
      <c r="K44" s="105"/>
      <c r="L44" s="105"/>
      <c r="M44" s="105"/>
      <c r="N44" s="105"/>
      <c r="O44" s="105"/>
    </row>
  </sheetData>
  <mergeCells count="4">
    <mergeCell ref="A8:B8"/>
    <mergeCell ref="A7:B7"/>
    <mergeCell ref="A2:K2"/>
    <mergeCell ref="A5:H5"/>
  </mergeCells>
  <pageMargins left="0.7" right="0.7" top="0.75" bottom="0.75" header="0.3" footer="0.3"/>
  <pageSetup paperSize="9" scale="62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6"/>
  <sheetViews>
    <sheetView topLeftCell="A4" zoomScale="90" zoomScaleNormal="90" workbookViewId="0">
      <pane xSplit="2" ySplit="6" topLeftCell="C10" activePane="bottomRight" state="frozen"/>
      <selection activeCell="A4" sqref="A4"/>
      <selection pane="topRight" activeCell="C4" sqref="C4"/>
      <selection pane="bottomLeft" activeCell="A14" sqref="A14"/>
      <selection pane="bottomRight" activeCell="C7" sqref="C7:F7"/>
    </sheetView>
  </sheetViews>
  <sheetFormatPr defaultRowHeight="12.75" x14ac:dyDescent="0.2"/>
  <cols>
    <col min="1" max="1" width="16.7109375" style="29" customWidth="1"/>
    <col min="2" max="2" width="50.7109375" style="32" customWidth="1"/>
    <col min="3" max="3" width="20.140625" style="33" customWidth="1"/>
    <col min="4" max="5" width="17.7109375" style="34" bestFit="1" customWidth="1"/>
    <col min="6" max="6" width="16.5703125" style="33" bestFit="1" customWidth="1"/>
    <col min="7" max="8" width="9.85546875" style="33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8.42578125" style="29" customWidth="1"/>
    <col min="258" max="258" width="50.7109375" style="29" customWidth="1"/>
    <col min="259" max="259" width="20.140625" style="29" customWidth="1"/>
    <col min="260" max="261" width="17.7109375" style="29" bestFit="1" customWidth="1"/>
    <col min="262" max="262" width="16.5703125" style="29" bestFit="1" customWidth="1"/>
    <col min="263" max="263" width="15.7109375" style="29" bestFit="1" customWidth="1"/>
    <col min="264" max="264" width="18.42578125" style="29" bestFit="1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8.42578125" style="29" customWidth="1"/>
    <col min="514" max="514" width="50.7109375" style="29" customWidth="1"/>
    <col min="515" max="515" width="20.140625" style="29" customWidth="1"/>
    <col min="516" max="517" width="17.7109375" style="29" bestFit="1" customWidth="1"/>
    <col min="518" max="518" width="16.5703125" style="29" bestFit="1" customWidth="1"/>
    <col min="519" max="519" width="15.7109375" style="29" bestFit="1" customWidth="1"/>
    <col min="520" max="520" width="18.42578125" style="29" bestFit="1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8.42578125" style="29" customWidth="1"/>
    <col min="770" max="770" width="50.7109375" style="29" customWidth="1"/>
    <col min="771" max="771" width="20.140625" style="29" customWidth="1"/>
    <col min="772" max="773" width="17.7109375" style="29" bestFit="1" customWidth="1"/>
    <col min="774" max="774" width="16.5703125" style="29" bestFit="1" customWidth="1"/>
    <col min="775" max="775" width="15.7109375" style="29" bestFit="1" customWidth="1"/>
    <col min="776" max="776" width="18.42578125" style="29" bestFit="1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8.42578125" style="29" customWidth="1"/>
    <col min="1026" max="1026" width="50.7109375" style="29" customWidth="1"/>
    <col min="1027" max="1027" width="20.140625" style="29" customWidth="1"/>
    <col min="1028" max="1029" width="17.7109375" style="29" bestFit="1" customWidth="1"/>
    <col min="1030" max="1030" width="16.5703125" style="29" bestFit="1" customWidth="1"/>
    <col min="1031" max="1031" width="15.7109375" style="29" bestFit="1" customWidth="1"/>
    <col min="1032" max="1032" width="18.42578125" style="29" bestFit="1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8.42578125" style="29" customWidth="1"/>
    <col min="1282" max="1282" width="50.7109375" style="29" customWidth="1"/>
    <col min="1283" max="1283" width="20.140625" style="29" customWidth="1"/>
    <col min="1284" max="1285" width="17.7109375" style="29" bestFit="1" customWidth="1"/>
    <col min="1286" max="1286" width="16.5703125" style="29" bestFit="1" customWidth="1"/>
    <col min="1287" max="1287" width="15.7109375" style="29" bestFit="1" customWidth="1"/>
    <col min="1288" max="1288" width="18.42578125" style="29" bestFit="1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8.42578125" style="29" customWidth="1"/>
    <col min="1538" max="1538" width="50.7109375" style="29" customWidth="1"/>
    <col min="1539" max="1539" width="20.140625" style="29" customWidth="1"/>
    <col min="1540" max="1541" width="17.7109375" style="29" bestFit="1" customWidth="1"/>
    <col min="1542" max="1542" width="16.5703125" style="29" bestFit="1" customWidth="1"/>
    <col min="1543" max="1543" width="15.7109375" style="29" bestFit="1" customWidth="1"/>
    <col min="1544" max="1544" width="18.42578125" style="29" bestFit="1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8.42578125" style="29" customWidth="1"/>
    <col min="1794" max="1794" width="50.7109375" style="29" customWidth="1"/>
    <col min="1795" max="1795" width="20.140625" style="29" customWidth="1"/>
    <col min="1796" max="1797" width="17.7109375" style="29" bestFit="1" customWidth="1"/>
    <col min="1798" max="1798" width="16.5703125" style="29" bestFit="1" customWidth="1"/>
    <col min="1799" max="1799" width="15.7109375" style="29" bestFit="1" customWidth="1"/>
    <col min="1800" max="1800" width="18.42578125" style="29" bestFit="1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8.42578125" style="29" customWidth="1"/>
    <col min="2050" max="2050" width="50.7109375" style="29" customWidth="1"/>
    <col min="2051" max="2051" width="20.140625" style="29" customWidth="1"/>
    <col min="2052" max="2053" width="17.7109375" style="29" bestFit="1" customWidth="1"/>
    <col min="2054" max="2054" width="16.5703125" style="29" bestFit="1" customWidth="1"/>
    <col min="2055" max="2055" width="15.7109375" style="29" bestFit="1" customWidth="1"/>
    <col min="2056" max="2056" width="18.42578125" style="29" bestFit="1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8.42578125" style="29" customWidth="1"/>
    <col min="2306" max="2306" width="50.7109375" style="29" customWidth="1"/>
    <col min="2307" max="2307" width="20.140625" style="29" customWidth="1"/>
    <col min="2308" max="2309" width="17.7109375" style="29" bestFit="1" customWidth="1"/>
    <col min="2310" max="2310" width="16.5703125" style="29" bestFit="1" customWidth="1"/>
    <col min="2311" max="2311" width="15.7109375" style="29" bestFit="1" customWidth="1"/>
    <col min="2312" max="2312" width="18.42578125" style="29" bestFit="1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8.42578125" style="29" customWidth="1"/>
    <col min="2562" max="2562" width="50.7109375" style="29" customWidth="1"/>
    <col min="2563" max="2563" width="20.140625" style="29" customWidth="1"/>
    <col min="2564" max="2565" width="17.7109375" style="29" bestFit="1" customWidth="1"/>
    <col min="2566" max="2566" width="16.5703125" style="29" bestFit="1" customWidth="1"/>
    <col min="2567" max="2567" width="15.7109375" style="29" bestFit="1" customWidth="1"/>
    <col min="2568" max="2568" width="18.42578125" style="29" bestFit="1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8.42578125" style="29" customWidth="1"/>
    <col min="2818" max="2818" width="50.7109375" style="29" customWidth="1"/>
    <col min="2819" max="2819" width="20.140625" style="29" customWidth="1"/>
    <col min="2820" max="2821" width="17.7109375" style="29" bestFit="1" customWidth="1"/>
    <col min="2822" max="2822" width="16.5703125" style="29" bestFit="1" customWidth="1"/>
    <col min="2823" max="2823" width="15.7109375" style="29" bestFit="1" customWidth="1"/>
    <col min="2824" max="2824" width="18.42578125" style="29" bestFit="1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8.42578125" style="29" customWidth="1"/>
    <col min="3074" max="3074" width="50.7109375" style="29" customWidth="1"/>
    <col min="3075" max="3075" width="20.140625" style="29" customWidth="1"/>
    <col min="3076" max="3077" width="17.7109375" style="29" bestFit="1" customWidth="1"/>
    <col min="3078" max="3078" width="16.5703125" style="29" bestFit="1" customWidth="1"/>
    <col min="3079" max="3079" width="15.7109375" style="29" bestFit="1" customWidth="1"/>
    <col min="3080" max="3080" width="18.42578125" style="29" bestFit="1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8.42578125" style="29" customWidth="1"/>
    <col min="3330" max="3330" width="50.7109375" style="29" customWidth="1"/>
    <col min="3331" max="3331" width="20.140625" style="29" customWidth="1"/>
    <col min="3332" max="3333" width="17.7109375" style="29" bestFit="1" customWidth="1"/>
    <col min="3334" max="3334" width="16.5703125" style="29" bestFit="1" customWidth="1"/>
    <col min="3335" max="3335" width="15.7109375" style="29" bestFit="1" customWidth="1"/>
    <col min="3336" max="3336" width="18.42578125" style="29" bestFit="1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8.42578125" style="29" customWidth="1"/>
    <col min="3586" max="3586" width="50.7109375" style="29" customWidth="1"/>
    <col min="3587" max="3587" width="20.140625" style="29" customWidth="1"/>
    <col min="3588" max="3589" width="17.7109375" style="29" bestFit="1" customWidth="1"/>
    <col min="3590" max="3590" width="16.5703125" style="29" bestFit="1" customWidth="1"/>
    <col min="3591" max="3591" width="15.7109375" style="29" bestFit="1" customWidth="1"/>
    <col min="3592" max="3592" width="18.42578125" style="29" bestFit="1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8.42578125" style="29" customWidth="1"/>
    <col min="3842" max="3842" width="50.7109375" style="29" customWidth="1"/>
    <col min="3843" max="3843" width="20.140625" style="29" customWidth="1"/>
    <col min="3844" max="3845" width="17.7109375" style="29" bestFit="1" customWidth="1"/>
    <col min="3846" max="3846" width="16.5703125" style="29" bestFit="1" customWidth="1"/>
    <col min="3847" max="3847" width="15.7109375" style="29" bestFit="1" customWidth="1"/>
    <col min="3848" max="3848" width="18.42578125" style="29" bestFit="1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8.42578125" style="29" customWidth="1"/>
    <col min="4098" max="4098" width="50.7109375" style="29" customWidth="1"/>
    <col min="4099" max="4099" width="20.140625" style="29" customWidth="1"/>
    <col min="4100" max="4101" width="17.7109375" style="29" bestFit="1" customWidth="1"/>
    <col min="4102" max="4102" width="16.5703125" style="29" bestFit="1" customWidth="1"/>
    <col min="4103" max="4103" width="15.7109375" style="29" bestFit="1" customWidth="1"/>
    <col min="4104" max="4104" width="18.42578125" style="29" bestFit="1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8.42578125" style="29" customWidth="1"/>
    <col min="4354" max="4354" width="50.7109375" style="29" customWidth="1"/>
    <col min="4355" max="4355" width="20.140625" style="29" customWidth="1"/>
    <col min="4356" max="4357" width="17.7109375" style="29" bestFit="1" customWidth="1"/>
    <col min="4358" max="4358" width="16.5703125" style="29" bestFit="1" customWidth="1"/>
    <col min="4359" max="4359" width="15.7109375" style="29" bestFit="1" customWidth="1"/>
    <col min="4360" max="4360" width="18.42578125" style="29" bestFit="1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8.42578125" style="29" customWidth="1"/>
    <col min="4610" max="4610" width="50.7109375" style="29" customWidth="1"/>
    <col min="4611" max="4611" width="20.140625" style="29" customWidth="1"/>
    <col min="4612" max="4613" width="17.7109375" style="29" bestFit="1" customWidth="1"/>
    <col min="4614" max="4614" width="16.5703125" style="29" bestFit="1" customWidth="1"/>
    <col min="4615" max="4615" width="15.7109375" style="29" bestFit="1" customWidth="1"/>
    <col min="4616" max="4616" width="18.42578125" style="29" bestFit="1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8.42578125" style="29" customWidth="1"/>
    <col min="4866" max="4866" width="50.7109375" style="29" customWidth="1"/>
    <col min="4867" max="4867" width="20.140625" style="29" customWidth="1"/>
    <col min="4868" max="4869" width="17.7109375" style="29" bestFit="1" customWidth="1"/>
    <col min="4870" max="4870" width="16.5703125" style="29" bestFit="1" customWidth="1"/>
    <col min="4871" max="4871" width="15.7109375" style="29" bestFit="1" customWidth="1"/>
    <col min="4872" max="4872" width="18.42578125" style="29" bestFit="1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8.42578125" style="29" customWidth="1"/>
    <col min="5122" max="5122" width="50.7109375" style="29" customWidth="1"/>
    <col min="5123" max="5123" width="20.140625" style="29" customWidth="1"/>
    <col min="5124" max="5125" width="17.7109375" style="29" bestFit="1" customWidth="1"/>
    <col min="5126" max="5126" width="16.5703125" style="29" bestFit="1" customWidth="1"/>
    <col min="5127" max="5127" width="15.7109375" style="29" bestFit="1" customWidth="1"/>
    <col min="5128" max="5128" width="18.42578125" style="29" bestFit="1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8.42578125" style="29" customWidth="1"/>
    <col min="5378" max="5378" width="50.7109375" style="29" customWidth="1"/>
    <col min="5379" max="5379" width="20.140625" style="29" customWidth="1"/>
    <col min="5380" max="5381" width="17.7109375" style="29" bestFit="1" customWidth="1"/>
    <col min="5382" max="5382" width="16.5703125" style="29" bestFit="1" customWidth="1"/>
    <col min="5383" max="5383" width="15.7109375" style="29" bestFit="1" customWidth="1"/>
    <col min="5384" max="5384" width="18.42578125" style="29" bestFit="1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8.42578125" style="29" customWidth="1"/>
    <col min="5634" max="5634" width="50.7109375" style="29" customWidth="1"/>
    <col min="5635" max="5635" width="20.140625" style="29" customWidth="1"/>
    <col min="5636" max="5637" width="17.7109375" style="29" bestFit="1" customWidth="1"/>
    <col min="5638" max="5638" width="16.5703125" style="29" bestFit="1" customWidth="1"/>
    <col min="5639" max="5639" width="15.7109375" style="29" bestFit="1" customWidth="1"/>
    <col min="5640" max="5640" width="18.42578125" style="29" bestFit="1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8.42578125" style="29" customWidth="1"/>
    <col min="5890" max="5890" width="50.7109375" style="29" customWidth="1"/>
    <col min="5891" max="5891" width="20.140625" style="29" customWidth="1"/>
    <col min="5892" max="5893" width="17.7109375" style="29" bestFit="1" customWidth="1"/>
    <col min="5894" max="5894" width="16.5703125" style="29" bestFit="1" customWidth="1"/>
    <col min="5895" max="5895" width="15.7109375" style="29" bestFit="1" customWidth="1"/>
    <col min="5896" max="5896" width="18.42578125" style="29" bestFit="1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8.42578125" style="29" customWidth="1"/>
    <col min="6146" max="6146" width="50.7109375" style="29" customWidth="1"/>
    <col min="6147" max="6147" width="20.140625" style="29" customWidth="1"/>
    <col min="6148" max="6149" width="17.7109375" style="29" bestFit="1" customWidth="1"/>
    <col min="6150" max="6150" width="16.5703125" style="29" bestFit="1" customWidth="1"/>
    <col min="6151" max="6151" width="15.7109375" style="29" bestFit="1" customWidth="1"/>
    <col min="6152" max="6152" width="18.42578125" style="29" bestFit="1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8.42578125" style="29" customWidth="1"/>
    <col min="6402" max="6402" width="50.7109375" style="29" customWidth="1"/>
    <col min="6403" max="6403" width="20.140625" style="29" customWidth="1"/>
    <col min="6404" max="6405" width="17.7109375" style="29" bestFit="1" customWidth="1"/>
    <col min="6406" max="6406" width="16.5703125" style="29" bestFit="1" customWidth="1"/>
    <col min="6407" max="6407" width="15.7109375" style="29" bestFit="1" customWidth="1"/>
    <col min="6408" max="6408" width="18.42578125" style="29" bestFit="1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8.42578125" style="29" customWidth="1"/>
    <col min="6658" max="6658" width="50.7109375" style="29" customWidth="1"/>
    <col min="6659" max="6659" width="20.140625" style="29" customWidth="1"/>
    <col min="6660" max="6661" width="17.7109375" style="29" bestFit="1" customWidth="1"/>
    <col min="6662" max="6662" width="16.5703125" style="29" bestFit="1" customWidth="1"/>
    <col min="6663" max="6663" width="15.7109375" style="29" bestFit="1" customWidth="1"/>
    <col min="6664" max="6664" width="18.42578125" style="29" bestFit="1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8.42578125" style="29" customWidth="1"/>
    <col min="6914" max="6914" width="50.7109375" style="29" customWidth="1"/>
    <col min="6915" max="6915" width="20.140625" style="29" customWidth="1"/>
    <col min="6916" max="6917" width="17.7109375" style="29" bestFit="1" customWidth="1"/>
    <col min="6918" max="6918" width="16.5703125" style="29" bestFit="1" customWidth="1"/>
    <col min="6919" max="6919" width="15.7109375" style="29" bestFit="1" customWidth="1"/>
    <col min="6920" max="6920" width="18.42578125" style="29" bestFit="1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8.42578125" style="29" customWidth="1"/>
    <col min="7170" max="7170" width="50.7109375" style="29" customWidth="1"/>
    <col min="7171" max="7171" width="20.140625" style="29" customWidth="1"/>
    <col min="7172" max="7173" width="17.7109375" style="29" bestFit="1" customWidth="1"/>
    <col min="7174" max="7174" width="16.5703125" style="29" bestFit="1" customWidth="1"/>
    <col min="7175" max="7175" width="15.7109375" style="29" bestFit="1" customWidth="1"/>
    <col min="7176" max="7176" width="18.42578125" style="29" bestFit="1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8.42578125" style="29" customWidth="1"/>
    <col min="7426" max="7426" width="50.7109375" style="29" customWidth="1"/>
    <col min="7427" max="7427" width="20.140625" style="29" customWidth="1"/>
    <col min="7428" max="7429" width="17.7109375" style="29" bestFit="1" customWidth="1"/>
    <col min="7430" max="7430" width="16.5703125" style="29" bestFit="1" customWidth="1"/>
    <col min="7431" max="7431" width="15.7109375" style="29" bestFit="1" customWidth="1"/>
    <col min="7432" max="7432" width="18.42578125" style="29" bestFit="1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8.42578125" style="29" customWidth="1"/>
    <col min="7682" max="7682" width="50.7109375" style="29" customWidth="1"/>
    <col min="7683" max="7683" width="20.140625" style="29" customWidth="1"/>
    <col min="7684" max="7685" width="17.7109375" style="29" bestFit="1" customWidth="1"/>
    <col min="7686" max="7686" width="16.5703125" style="29" bestFit="1" customWidth="1"/>
    <col min="7687" max="7687" width="15.7109375" style="29" bestFit="1" customWidth="1"/>
    <col min="7688" max="7688" width="18.42578125" style="29" bestFit="1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8.42578125" style="29" customWidth="1"/>
    <col min="7938" max="7938" width="50.7109375" style="29" customWidth="1"/>
    <col min="7939" max="7939" width="20.140625" style="29" customWidth="1"/>
    <col min="7940" max="7941" width="17.7109375" style="29" bestFit="1" customWidth="1"/>
    <col min="7942" max="7942" width="16.5703125" style="29" bestFit="1" customWidth="1"/>
    <col min="7943" max="7943" width="15.7109375" style="29" bestFit="1" customWidth="1"/>
    <col min="7944" max="7944" width="18.42578125" style="29" bestFit="1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8.42578125" style="29" customWidth="1"/>
    <col min="8194" max="8194" width="50.7109375" style="29" customWidth="1"/>
    <col min="8195" max="8195" width="20.140625" style="29" customWidth="1"/>
    <col min="8196" max="8197" width="17.7109375" style="29" bestFit="1" customWidth="1"/>
    <col min="8198" max="8198" width="16.5703125" style="29" bestFit="1" customWidth="1"/>
    <col min="8199" max="8199" width="15.7109375" style="29" bestFit="1" customWidth="1"/>
    <col min="8200" max="8200" width="18.42578125" style="29" bestFit="1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8.42578125" style="29" customWidth="1"/>
    <col min="8450" max="8450" width="50.7109375" style="29" customWidth="1"/>
    <col min="8451" max="8451" width="20.140625" style="29" customWidth="1"/>
    <col min="8452" max="8453" width="17.7109375" style="29" bestFit="1" customWidth="1"/>
    <col min="8454" max="8454" width="16.5703125" style="29" bestFit="1" customWidth="1"/>
    <col min="8455" max="8455" width="15.7109375" style="29" bestFit="1" customWidth="1"/>
    <col min="8456" max="8456" width="18.42578125" style="29" bestFit="1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8.42578125" style="29" customWidth="1"/>
    <col min="8706" max="8706" width="50.7109375" style="29" customWidth="1"/>
    <col min="8707" max="8707" width="20.140625" style="29" customWidth="1"/>
    <col min="8708" max="8709" width="17.7109375" style="29" bestFit="1" customWidth="1"/>
    <col min="8710" max="8710" width="16.5703125" style="29" bestFit="1" customWidth="1"/>
    <col min="8711" max="8711" width="15.7109375" style="29" bestFit="1" customWidth="1"/>
    <col min="8712" max="8712" width="18.42578125" style="29" bestFit="1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8.42578125" style="29" customWidth="1"/>
    <col min="8962" max="8962" width="50.7109375" style="29" customWidth="1"/>
    <col min="8963" max="8963" width="20.140625" style="29" customWidth="1"/>
    <col min="8964" max="8965" width="17.7109375" style="29" bestFit="1" customWidth="1"/>
    <col min="8966" max="8966" width="16.5703125" style="29" bestFit="1" customWidth="1"/>
    <col min="8967" max="8967" width="15.7109375" style="29" bestFit="1" customWidth="1"/>
    <col min="8968" max="8968" width="18.42578125" style="29" bestFit="1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8.42578125" style="29" customWidth="1"/>
    <col min="9218" max="9218" width="50.7109375" style="29" customWidth="1"/>
    <col min="9219" max="9219" width="20.140625" style="29" customWidth="1"/>
    <col min="9220" max="9221" width="17.7109375" style="29" bestFit="1" customWidth="1"/>
    <col min="9222" max="9222" width="16.5703125" style="29" bestFit="1" customWidth="1"/>
    <col min="9223" max="9223" width="15.7109375" style="29" bestFit="1" customWidth="1"/>
    <col min="9224" max="9224" width="18.42578125" style="29" bestFit="1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8.42578125" style="29" customWidth="1"/>
    <col min="9474" max="9474" width="50.7109375" style="29" customWidth="1"/>
    <col min="9475" max="9475" width="20.140625" style="29" customWidth="1"/>
    <col min="9476" max="9477" width="17.7109375" style="29" bestFit="1" customWidth="1"/>
    <col min="9478" max="9478" width="16.5703125" style="29" bestFit="1" customWidth="1"/>
    <col min="9479" max="9479" width="15.7109375" style="29" bestFit="1" customWidth="1"/>
    <col min="9480" max="9480" width="18.42578125" style="29" bestFit="1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8.42578125" style="29" customWidth="1"/>
    <col min="9730" max="9730" width="50.7109375" style="29" customWidth="1"/>
    <col min="9731" max="9731" width="20.140625" style="29" customWidth="1"/>
    <col min="9732" max="9733" width="17.7109375" style="29" bestFit="1" customWidth="1"/>
    <col min="9734" max="9734" width="16.5703125" style="29" bestFit="1" customWidth="1"/>
    <col min="9735" max="9735" width="15.7109375" style="29" bestFit="1" customWidth="1"/>
    <col min="9736" max="9736" width="18.42578125" style="29" bestFit="1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8.42578125" style="29" customWidth="1"/>
    <col min="9986" max="9986" width="50.7109375" style="29" customWidth="1"/>
    <col min="9987" max="9987" width="20.140625" style="29" customWidth="1"/>
    <col min="9988" max="9989" width="17.7109375" style="29" bestFit="1" customWidth="1"/>
    <col min="9990" max="9990" width="16.5703125" style="29" bestFit="1" customWidth="1"/>
    <col min="9991" max="9991" width="15.7109375" style="29" bestFit="1" customWidth="1"/>
    <col min="9992" max="9992" width="18.42578125" style="29" bestFit="1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8.42578125" style="29" customWidth="1"/>
    <col min="10242" max="10242" width="50.7109375" style="29" customWidth="1"/>
    <col min="10243" max="10243" width="20.140625" style="29" customWidth="1"/>
    <col min="10244" max="10245" width="17.7109375" style="29" bestFit="1" customWidth="1"/>
    <col min="10246" max="10246" width="16.5703125" style="29" bestFit="1" customWidth="1"/>
    <col min="10247" max="10247" width="15.7109375" style="29" bestFit="1" customWidth="1"/>
    <col min="10248" max="10248" width="18.42578125" style="29" bestFit="1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8.42578125" style="29" customWidth="1"/>
    <col min="10498" max="10498" width="50.7109375" style="29" customWidth="1"/>
    <col min="10499" max="10499" width="20.140625" style="29" customWidth="1"/>
    <col min="10500" max="10501" width="17.7109375" style="29" bestFit="1" customWidth="1"/>
    <col min="10502" max="10502" width="16.5703125" style="29" bestFit="1" customWidth="1"/>
    <col min="10503" max="10503" width="15.7109375" style="29" bestFit="1" customWidth="1"/>
    <col min="10504" max="10504" width="18.42578125" style="29" bestFit="1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8.42578125" style="29" customWidth="1"/>
    <col min="10754" max="10754" width="50.7109375" style="29" customWidth="1"/>
    <col min="10755" max="10755" width="20.140625" style="29" customWidth="1"/>
    <col min="10756" max="10757" width="17.7109375" style="29" bestFit="1" customWidth="1"/>
    <col min="10758" max="10758" width="16.5703125" style="29" bestFit="1" customWidth="1"/>
    <col min="10759" max="10759" width="15.7109375" style="29" bestFit="1" customWidth="1"/>
    <col min="10760" max="10760" width="18.42578125" style="29" bestFit="1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8.42578125" style="29" customWidth="1"/>
    <col min="11010" max="11010" width="50.7109375" style="29" customWidth="1"/>
    <col min="11011" max="11011" width="20.140625" style="29" customWidth="1"/>
    <col min="11012" max="11013" width="17.7109375" style="29" bestFit="1" customWidth="1"/>
    <col min="11014" max="11014" width="16.5703125" style="29" bestFit="1" customWidth="1"/>
    <col min="11015" max="11015" width="15.7109375" style="29" bestFit="1" customWidth="1"/>
    <col min="11016" max="11016" width="18.42578125" style="29" bestFit="1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8.42578125" style="29" customWidth="1"/>
    <col min="11266" max="11266" width="50.7109375" style="29" customWidth="1"/>
    <col min="11267" max="11267" width="20.140625" style="29" customWidth="1"/>
    <col min="11268" max="11269" width="17.7109375" style="29" bestFit="1" customWidth="1"/>
    <col min="11270" max="11270" width="16.5703125" style="29" bestFit="1" customWidth="1"/>
    <col min="11271" max="11271" width="15.7109375" style="29" bestFit="1" customWidth="1"/>
    <col min="11272" max="11272" width="18.42578125" style="29" bestFit="1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8.42578125" style="29" customWidth="1"/>
    <col min="11522" max="11522" width="50.7109375" style="29" customWidth="1"/>
    <col min="11523" max="11523" width="20.140625" style="29" customWidth="1"/>
    <col min="11524" max="11525" width="17.7109375" style="29" bestFit="1" customWidth="1"/>
    <col min="11526" max="11526" width="16.5703125" style="29" bestFit="1" customWidth="1"/>
    <col min="11527" max="11527" width="15.7109375" style="29" bestFit="1" customWidth="1"/>
    <col min="11528" max="11528" width="18.42578125" style="29" bestFit="1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8.42578125" style="29" customWidth="1"/>
    <col min="11778" max="11778" width="50.7109375" style="29" customWidth="1"/>
    <col min="11779" max="11779" width="20.140625" style="29" customWidth="1"/>
    <col min="11780" max="11781" width="17.7109375" style="29" bestFit="1" customWidth="1"/>
    <col min="11782" max="11782" width="16.5703125" style="29" bestFit="1" customWidth="1"/>
    <col min="11783" max="11783" width="15.7109375" style="29" bestFit="1" customWidth="1"/>
    <col min="11784" max="11784" width="18.42578125" style="29" bestFit="1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8.42578125" style="29" customWidth="1"/>
    <col min="12034" max="12034" width="50.7109375" style="29" customWidth="1"/>
    <col min="12035" max="12035" width="20.140625" style="29" customWidth="1"/>
    <col min="12036" max="12037" width="17.7109375" style="29" bestFit="1" customWidth="1"/>
    <col min="12038" max="12038" width="16.5703125" style="29" bestFit="1" customWidth="1"/>
    <col min="12039" max="12039" width="15.7109375" style="29" bestFit="1" customWidth="1"/>
    <col min="12040" max="12040" width="18.42578125" style="29" bestFit="1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8.42578125" style="29" customWidth="1"/>
    <col min="12290" max="12290" width="50.7109375" style="29" customWidth="1"/>
    <col min="12291" max="12291" width="20.140625" style="29" customWidth="1"/>
    <col min="12292" max="12293" width="17.7109375" style="29" bestFit="1" customWidth="1"/>
    <col min="12294" max="12294" width="16.5703125" style="29" bestFit="1" customWidth="1"/>
    <col min="12295" max="12295" width="15.7109375" style="29" bestFit="1" customWidth="1"/>
    <col min="12296" max="12296" width="18.42578125" style="29" bestFit="1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8.42578125" style="29" customWidth="1"/>
    <col min="12546" max="12546" width="50.7109375" style="29" customWidth="1"/>
    <col min="12547" max="12547" width="20.140625" style="29" customWidth="1"/>
    <col min="12548" max="12549" width="17.7109375" style="29" bestFit="1" customWidth="1"/>
    <col min="12550" max="12550" width="16.5703125" style="29" bestFit="1" customWidth="1"/>
    <col min="12551" max="12551" width="15.7109375" style="29" bestFit="1" customWidth="1"/>
    <col min="12552" max="12552" width="18.42578125" style="29" bestFit="1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8.42578125" style="29" customWidth="1"/>
    <col min="12802" max="12802" width="50.7109375" style="29" customWidth="1"/>
    <col min="12803" max="12803" width="20.140625" style="29" customWidth="1"/>
    <col min="12804" max="12805" width="17.7109375" style="29" bestFit="1" customWidth="1"/>
    <col min="12806" max="12806" width="16.5703125" style="29" bestFit="1" customWidth="1"/>
    <col min="12807" max="12807" width="15.7109375" style="29" bestFit="1" customWidth="1"/>
    <col min="12808" max="12808" width="18.42578125" style="29" bestFit="1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8.42578125" style="29" customWidth="1"/>
    <col min="13058" max="13058" width="50.7109375" style="29" customWidth="1"/>
    <col min="13059" max="13059" width="20.140625" style="29" customWidth="1"/>
    <col min="13060" max="13061" width="17.7109375" style="29" bestFit="1" customWidth="1"/>
    <col min="13062" max="13062" width="16.5703125" style="29" bestFit="1" customWidth="1"/>
    <col min="13063" max="13063" width="15.7109375" style="29" bestFit="1" customWidth="1"/>
    <col min="13064" max="13064" width="18.42578125" style="29" bestFit="1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8.42578125" style="29" customWidth="1"/>
    <col min="13314" max="13314" width="50.7109375" style="29" customWidth="1"/>
    <col min="13315" max="13315" width="20.140625" style="29" customWidth="1"/>
    <col min="13316" max="13317" width="17.7109375" style="29" bestFit="1" customWidth="1"/>
    <col min="13318" max="13318" width="16.5703125" style="29" bestFit="1" customWidth="1"/>
    <col min="13319" max="13319" width="15.7109375" style="29" bestFit="1" customWidth="1"/>
    <col min="13320" max="13320" width="18.42578125" style="29" bestFit="1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8.42578125" style="29" customWidth="1"/>
    <col min="13570" max="13570" width="50.7109375" style="29" customWidth="1"/>
    <col min="13571" max="13571" width="20.140625" style="29" customWidth="1"/>
    <col min="13572" max="13573" width="17.7109375" style="29" bestFit="1" customWidth="1"/>
    <col min="13574" max="13574" width="16.5703125" style="29" bestFit="1" customWidth="1"/>
    <col min="13575" max="13575" width="15.7109375" style="29" bestFit="1" customWidth="1"/>
    <col min="13576" max="13576" width="18.42578125" style="29" bestFit="1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8.42578125" style="29" customWidth="1"/>
    <col min="13826" max="13826" width="50.7109375" style="29" customWidth="1"/>
    <col min="13827" max="13827" width="20.140625" style="29" customWidth="1"/>
    <col min="13828" max="13829" width="17.7109375" style="29" bestFit="1" customWidth="1"/>
    <col min="13830" max="13830" width="16.5703125" style="29" bestFit="1" customWidth="1"/>
    <col min="13831" max="13831" width="15.7109375" style="29" bestFit="1" customWidth="1"/>
    <col min="13832" max="13832" width="18.42578125" style="29" bestFit="1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8.42578125" style="29" customWidth="1"/>
    <col min="14082" max="14082" width="50.7109375" style="29" customWidth="1"/>
    <col min="14083" max="14083" width="20.140625" style="29" customWidth="1"/>
    <col min="14084" max="14085" width="17.7109375" style="29" bestFit="1" customWidth="1"/>
    <col min="14086" max="14086" width="16.5703125" style="29" bestFit="1" customWidth="1"/>
    <col min="14087" max="14087" width="15.7109375" style="29" bestFit="1" customWidth="1"/>
    <col min="14088" max="14088" width="18.42578125" style="29" bestFit="1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8.42578125" style="29" customWidth="1"/>
    <col min="14338" max="14338" width="50.7109375" style="29" customWidth="1"/>
    <col min="14339" max="14339" width="20.140625" style="29" customWidth="1"/>
    <col min="14340" max="14341" width="17.7109375" style="29" bestFit="1" customWidth="1"/>
    <col min="14342" max="14342" width="16.5703125" style="29" bestFit="1" customWidth="1"/>
    <col min="14343" max="14343" width="15.7109375" style="29" bestFit="1" customWidth="1"/>
    <col min="14344" max="14344" width="18.42578125" style="29" bestFit="1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8.42578125" style="29" customWidth="1"/>
    <col min="14594" max="14594" width="50.7109375" style="29" customWidth="1"/>
    <col min="14595" max="14595" width="20.140625" style="29" customWidth="1"/>
    <col min="14596" max="14597" width="17.7109375" style="29" bestFit="1" customWidth="1"/>
    <col min="14598" max="14598" width="16.5703125" style="29" bestFit="1" customWidth="1"/>
    <col min="14599" max="14599" width="15.7109375" style="29" bestFit="1" customWidth="1"/>
    <col min="14600" max="14600" width="18.42578125" style="29" bestFit="1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8.42578125" style="29" customWidth="1"/>
    <col min="14850" max="14850" width="50.7109375" style="29" customWidth="1"/>
    <col min="14851" max="14851" width="20.140625" style="29" customWidth="1"/>
    <col min="14852" max="14853" width="17.7109375" style="29" bestFit="1" customWidth="1"/>
    <col min="14854" max="14854" width="16.5703125" style="29" bestFit="1" customWidth="1"/>
    <col min="14855" max="14855" width="15.7109375" style="29" bestFit="1" customWidth="1"/>
    <col min="14856" max="14856" width="18.42578125" style="29" bestFit="1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8.42578125" style="29" customWidth="1"/>
    <col min="15106" max="15106" width="50.7109375" style="29" customWidth="1"/>
    <col min="15107" max="15107" width="20.140625" style="29" customWidth="1"/>
    <col min="15108" max="15109" width="17.7109375" style="29" bestFit="1" customWidth="1"/>
    <col min="15110" max="15110" width="16.5703125" style="29" bestFit="1" customWidth="1"/>
    <col min="15111" max="15111" width="15.7109375" style="29" bestFit="1" customWidth="1"/>
    <col min="15112" max="15112" width="18.42578125" style="29" bestFit="1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8.42578125" style="29" customWidth="1"/>
    <col min="15362" max="15362" width="50.7109375" style="29" customWidth="1"/>
    <col min="15363" max="15363" width="20.140625" style="29" customWidth="1"/>
    <col min="15364" max="15365" width="17.7109375" style="29" bestFit="1" customWidth="1"/>
    <col min="15366" max="15366" width="16.5703125" style="29" bestFit="1" customWidth="1"/>
    <col min="15367" max="15367" width="15.7109375" style="29" bestFit="1" customWidth="1"/>
    <col min="15368" max="15368" width="18.42578125" style="29" bestFit="1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8.42578125" style="29" customWidth="1"/>
    <col min="15618" max="15618" width="50.7109375" style="29" customWidth="1"/>
    <col min="15619" max="15619" width="20.140625" style="29" customWidth="1"/>
    <col min="15620" max="15621" width="17.7109375" style="29" bestFit="1" customWidth="1"/>
    <col min="15622" max="15622" width="16.5703125" style="29" bestFit="1" customWidth="1"/>
    <col min="15623" max="15623" width="15.7109375" style="29" bestFit="1" customWidth="1"/>
    <col min="15624" max="15624" width="18.42578125" style="29" bestFit="1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8.42578125" style="29" customWidth="1"/>
    <col min="15874" max="15874" width="50.7109375" style="29" customWidth="1"/>
    <col min="15875" max="15875" width="20.140625" style="29" customWidth="1"/>
    <col min="15876" max="15877" width="17.7109375" style="29" bestFit="1" customWidth="1"/>
    <col min="15878" max="15878" width="16.5703125" style="29" bestFit="1" customWidth="1"/>
    <col min="15879" max="15879" width="15.7109375" style="29" bestFit="1" customWidth="1"/>
    <col min="15880" max="15880" width="18.42578125" style="29" bestFit="1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8.42578125" style="29" customWidth="1"/>
    <col min="16130" max="16130" width="50.7109375" style="29" customWidth="1"/>
    <col min="16131" max="16131" width="20.140625" style="29" customWidth="1"/>
    <col min="16132" max="16133" width="17.7109375" style="29" bestFit="1" customWidth="1"/>
    <col min="16134" max="16134" width="16.5703125" style="29" bestFit="1" customWidth="1"/>
    <col min="16135" max="16135" width="15.7109375" style="29" bestFit="1" customWidth="1"/>
    <col min="16136" max="16136" width="18.42578125" style="29" bestFit="1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18" hidden="1" customHeight="1" x14ac:dyDescent="0.2">
      <c r="A1" s="130"/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20"/>
      <c r="M1" s="120"/>
      <c r="N1" s="120"/>
      <c r="O1" s="120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120"/>
      <c r="M2" s="120"/>
      <c r="N2" s="120"/>
      <c r="O2" s="120"/>
    </row>
    <row r="3" spans="1:15" ht="18" hidden="1" customHeight="1" x14ac:dyDescent="0.2">
      <c r="A3" s="130"/>
      <c r="B3" s="130"/>
      <c r="C3" s="130"/>
      <c r="D3" s="130"/>
      <c r="E3" s="130"/>
      <c r="F3" s="130"/>
      <c r="G3" s="130"/>
      <c r="H3" s="130"/>
      <c r="I3" s="131"/>
      <c r="J3" s="131"/>
      <c r="K3" s="131"/>
      <c r="L3" s="120"/>
      <c r="M3" s="120"/>
      <c r="N3" s="120"/>
      <c r="O3" s="120"/>
    </row>
    <row r="4" spans="1:15" ht="18" x14ac:dyDescent="0.2">
      <c r="A4" s="130"/>
      <c r="B4" s="130"/>
      <c r="C4" s="130"/>
      <c r="D4" s="130"/>
      <c r="E4" s="130"/>
      <c r="F4" s="130"/>
      <c r="G4" s="130"/>
      <c r="H4" s="130"/>
      <c r="I4" s="131"/>
      <c r="J4" s="131"/>
      <c r="K4" s="131"/>
      <c r="L4" s="120"/>
      <c r="M4" s="120"/>
      <c r="N4" s="120"/>
      <c r="O4" s="120"/>
    </row>
    <row r="5" spans="1:15" ht="15.75" customHeight="1" x14ac:dyDescent="0.2">
      <c r="A5" s="308" t="s">
        <v>254</v>
      </c>
      <c r="B5" s="308"/>
      <c r="C5" s="308"/>
      <c r="D5" s="308"/>
      <c r="E5" s="308"/>
      <c r="F5" s="308"/>
      <c r="G5" s="308"/>
      <c r="H5" s="308"/>
      <c r="I5" s="35"/>
      <c r="J5" s="35"/>
      <c r="K5" s="35"/>
      <c r="L5" s="120"/>
      <c r="M5" s="120"/>
      <c r="N5" s="120"/>
      <c r="O5" s="120"/>
    </row>
    <row r="6" spans="1:15" ht="18" x14ac:dyDescent="0.2">
      <c r="A6" s="130"/>
      <c r="B6" s="130"/>
      <c r="C6" s="130"/>
      <c r="D6" s="130"/>
      <c r="E6" s="130"/>
      <c r="F6" s="130"/>
      <c r="G6" s="130"/>
      <c r="H6" s="130"/>
      <c r="I6" s="131"/>
      <c r="J6" s="131"/>
      <c r="K6" s="131"/>
      <c r="L6" s="120"/>
      <c r="M6" s="120"/>
      <c r="N6" s="120"/>
      <c r="O6" s="120"/>
    </row>
    <row r="7" spans="1:15" s="30" customFormat="1" ht="42.75" x14ac:dyDescent="0.25">
      <c r="A7" s="307" t="s">
        <v>3</v>
      </c>
      <c r="B7" s="307"/>
      <c r="C7" s="159" t="s">
        <v>606</v>
      </c>
      <c r="D7" s="159" t="s">
        <v>588</v>
      </c>
      <c r="E7" s="159" t="s">
        <v>589</v>
      </c>
      <c r="F7" s="159" t="s">
        <v>607</v>
      </c>
      <c r="G7" s="136" t="s">
        <v>260</v>
      </c>
      <c r="H7" s="136" t="s">
        <v>261</v>
      </c>
      <c r="I7" s="121"/>
      <c r="J7" s="121"/>
      <c r="K7" s="121"/>
      <c r="L7" s="121"/>
      <c r="M7" s="121"/>
      <c r="N7" s="121"/>
      <c r="O7" s="121"/>
    </row>
    <row r="8" spans="1:15" s="31" customFormat="1" x14ac:dyDescent="0.2">
      <c r="A8" s="306">
        <v>1</v>
      </c>
      <c r="B8" s="306"/>
      <c r="C8" s="137">
        <v>2</v>
      </c>
      <c r="D8" s="137">
        <v>3</v>
      </c>
      <c r="E8" s="137">
        <v>4.3333333333333304</v>
      </c>
      <c r="F8" s="137">
        <v>5.0833333333333304</v>
      </c>
      <c r="G8" s="137">
        <v>6</v>
      </c>
      <c r="H8" s="137">
        <v>7</v>
      </c>
      <c r="I8" s="124"/>
      <c r="J8" s="124"/>
      <c r="K8" s="124"/>
      <c r="L8" s="124"/>
      <c r="M8" s="122"/>
      <c r="N8" s="122"/>
      <c r="O8" s="122"/>
    </row>
    <row r="9" spans="1:15" ht="15" customHeight="1" x14ac:dyDescent="0.2">
      <c r="A9" s="126" t="s">
        <v>256</v>
      </c>
      <c r="B9" s="126" t="s">
        <v>26</v>
      </c>
      <c r="C9" s="129" t="s">
        <v>28</v>
      </c>
      <c r="D9" s="129" t="s">
        <v>28</v>
      </c>
      <c r="E9" s="129" t="s">
        <v>28</v>
      </c>
      <c r="F9" s="129" t="s">
        <v>28</v>
      </c>
      <c r="G9" s="129" t="s">
        <v>26</v>
      </c>
      <c r="H9" s="129" t="s">
        <v>26</v>
      </c>
      <c r="I9" s="125"/>
      <c r="J9" s="125"/>
      <c r="K9" s="125"/>
      <c r="L9" s="125"/>
      <c r="M9" s="123"/>
      <c r="N9" s="123"/>
      <c r="O9" s="123"/>
    </row>
    <row r="10" spans="1:15" x14ac:dyDescent="0.2">
      <c r="A10" s="213" t="s">
        <v>77</v>
      </c>
      <c r="B10" s="214" t="s">
        <v>258</v>
      </c>
      <c r="C10" s="192">
        <f>+C11+C14</f>
        <v>0</v>
      </c>
      <c r="D10" s="193">
        <f>+D11+D14</f>
        <v>0</v>
      </c>
      <c r="E10" s="193">
        <f>+E11+E14</f>
        <v>0</v>
      </c>
      <c r="F10" s="192">
        <f>+F11+F14</f>
        <v>0</v>
      </c>
      <c r="G10" s="215" t="e">
        <f t="shared" ref="G10" si="0">+F10/C10*100</f>
        <v>#DIV/0!</v>
      </c>
      <c r="H10" s="215" t="e">
        <f t="shared" ref="H10" si="1">+F10/E10*100</f>
        <v>#DIV/0!</v>
      </c>
      <c r="I10" s="145"/>
      <c r="J10" s="145"/>
      <c r="K10" s="145"/>
      <c r="L10" s="145"/>
      <c r="M10" s="166"/>
      <c r="N10" s="166"/>
      <c r="O10" s="166"/>
    </row>
    <row r="11" spans="1:15" x14ac:dyDescent="0.2">
      <c r="A11" s="207" t="s">
        <v>79</v>
      </c>
      <c r="B11" s="208" t="s">
        <v>497</v>
      </c>
      <c r="C11" s="211">
        <f>+C12</f>
        <v>0</v>
      </c>
      <c r="D11" s="219">
        <v>0</v>
      </c>
      <c r="E11" s="219">
        <v>0</v>
      </c>
      <c r="F11" s="211">
        <f>+F12</f>
        <v>0</v>
      </c>
      <c r="G11" s="211" t="e">
        <f t="shared" ref="G11:G36" si="2">+F11/C11*100</f>
        <v>#DIV/0!</v>
      </c>
      <c r="H11" s="211" t="e">
        <f t="shared" ref="H11:H36" si="3">+F11/E11*100</f>
        <v>#DIV/0!</v>
      </c>
      <c r="I11" s="151"/>
      <c r="J11" s="151"/>
      <c r="K11" s="151"/>
      <c r="L11" s="151"/>
      <c r="M11" s="169"/>
      <c r="N11" s="169"/>
      <c r="O11" s="169"/>
    </row>
    <row r="12" spans="1:15" x14ac:dyDescent="0.2">
      <c r="A12" s="206" t="s">
        <v>498</v>
      </c>
      <c r="B12" s="182" t="s">
        <v>499</v>
      </c>
      <c r="C12" s="209">
        <f>+C13</f>
        <v>0</v>
      </c>
      <c r="D12" s="210"/>
      <c r="E12" s="210"/>
      <c r="F12" s="209">
        <f t="shared" ref="F12" si="4">+F13</f>
        <v>0</v>
      </c>
      <c r="G12" s="180" t="e">
        <f t="shared" si="2"/>
        <v>#DIV/0!</v>
      </c>
      <c r="H12" s="180" t="e">
        <f t="shared" si="3"/>
        <v>#DIV/0!</v>
      </c>
      <c r="I12" s="151"/>
      <c r="J12" s="151"/>
      <c r="K12" s="151"/>
      <c r="L12" s="151"/>
      <c r="M12" s="169"/>
      <c r="N12" s="169"/>
      <c r="O12" s="169"/>
    </row>
    <row r="13" spans="1:15" ht="25.5" x14ac:dyDescent="0.2">
      <c r="A13" s="138" t="s">
        <v>500</v>
      </c>
      <c r="B13" s="135" t="s">
        <v>501</v>
      </c>
      <c r="C13" s="132">
        <v>0</v>
      </c>
      <c r="D13" s="210"/>
      <c r="E13" s="210"/>
      <c r="F13" s="176">
        <v>0</v>
      </c>
      <c r="G13" s="176" t="e">
        <f t="shared" si="2"/>
        <v>#DIV/0!</v>
      </c>
      <c r="H13" s="176" t="e">
        <f t="shared" si="3"/>
        <v>#DIV/0!</v>
      </c>
      <c r="I13" s="133"/>
      <c r="J13" s="133"/>
      <c r="K13" s="133"/>
      <c r="L13" s="133"/>
      <c r="M13" s="134"/>
      <c r="N13" s="134"/>
      <c r="O13" s="134"/>
    </row>
    <row r="14" spans="1:15" x14ac:dyDescent="0.2">
      <c r="A14" s="207" t="s">
        <v>502</v>
      </c>
      <c r="B14" s="208" t="s">
        <v>503</v>
      </c>
      <c r="C14" s="211">
        <f>+C15</f>
        <v>0</v>
      </c>
      <c r="D14" s="219">
        <v>0</v>
      </c>
      <c r="E14" s="219">
        <v>0</v>
      </c>
      <c r="F14" s="211">
        <f>+F15</f>
        <v>0</v>
      </c>
      <c r="G14" s="211" t="e">
        <f t="shared" si="2"/>
        <v>#DIV/0!</v>
      </c>
      <c r="H14" s="211" t="e">
        <f t="shared" si="3"/>
        <v>#DIV/0!</v>
      </c>
      <c r="I14" s="151"/>
      <c r="J14" s="151"/>
      <c r="K14" s="151"/>
      <c r="L14" s="151"/>
      <c r="M14" s="169"/>
      <c r="N14" s="169"/>
      <c r="O14" s="169"/>
    </row>
    <row r="15" spans="1:15" ht="25.5" x14ac:dyDescent="0.2">
      <c r="A15" s="206" t="s">
        <v>504</v>
      </c>
      <c r="B15" s="182" t="s">
        <v>505</v>
      </c>
      <c r="C15" s="209">
        <f>+C16</f>
        <v>0</v>
      </c>
      <c r="D15" s="210"/>
      <c r="E15" s="210"/>
      <c r="F15" s="209">
        <f t="shared" ref="F15" si="5">+F16</f>
        <v>0</v>
      </c>
      <c r="G15" s="180" t="e">
        <f t="shared" si="2"/>
        <v>#DIV/0!</v>
      </c>
      <c r="H15" s="180" t="e">
        <f t="shared" si="3"/>
        <v>#DIV/0!</v>
      </c>
      <c r="I15" s="151"/>
      <c r="J15" s="151"/>
      <c r="K15" s="151"/>
      <c r="L15" s="151"/>
      <c r="M15" s="169"/>
      <c r="N15" s="169"/>
      <c r="O15" s="169"/>
    </row>
    <row r="16" spans="1:15" ht="25.5" x14ac:dyDescent="0.2">
      <c r="A16" s="138" t="s">
        <v>506</v>
      </c>
      <c r="B16" s="135" t="s">
        <v>507</v>
      </c>
      <c r="C16" s="132">
        <v>0</v>
      </c>
      <c r="D16" s="210"/>
      <c r="E16" s="210"/>
      <c r="F16" s="176">
        <v>0</v>
      </c>
      <c r="G16" s="176" t="e">
        <f t="shared" si="2"/>
        <v>#DIV/0!</v>
      </c>
      <c r="H16" s="176" t="e">
        <f t="shared" si="3"/>
        <v>#DIV/0!</v>
      </c>
      <c r="I16" s="133"/>
      <c r="J16" s="133"/>
      <c r="K16" s="133"/>
      <c r="L16" s="133"/>
      <c r="M16" s="134"/>
      <c r="N16" s="134"/>
      <c r="O16" s="134"/>
    </row>
    <row r="17" spans="1:15" x14ac:dyDescent="0.2">
      <c r="A17" s="213" t="s">
        <v>62</v>
      </c>
      <c r="B17" s="214" t="s">
        <v>509</v>
      </c>
      <c r="C17" s="192">
        <f>+C18+C27+C32</f>
        <v>0</v>
      </c>
      <c r="D17" s="193">
        <f>+D18+D27+D32</f>
        <v>0</v>
      </c>
      <c r="E17" s="193">
        <f>+E18+E27+E32</f>
        <v>0</v>
      </c>
      <c r="F17" s="192">
        <f>+F18+F27+F32</f>
        <v>0</v>
      </c>
      <c r="G17" s="215" t="e">
        <f t="shared" si="2"/>
        <v>#DIV/0!</v>
      </c>
      <c r="H17" s="215" t="e">
        <f t="shared" si="3"/>
        <v>#DIV/0!</v>
      </c>
      <c r="I17" s="128"/>
      <c r="J17" s="128"/>
      <c r="K17" s="128"/>
      <c r="L17" s="128"/>
      <c r="M17" s="127"/>
      <c r="N17" s="127"/>
      <c r="O17" s="127"/>
    </row>
    <row r="18" spans="1:15" x14ac:dyDescent="0.2">
      <c r="A18" s="207" t="s">
        <v>64</v>
      </c>
      <c r="B18" s="208" t="s">
        <v>510</v>
      </c>
      <c r="C18" s="216">
        <f>+C19+C22+C24</f>
        <v>0</v>
      </c>
      <c r="D18" s="219">
        <v>0</v>
      </c>
      <c r="E18" s="219">
        <v>0</v>
      </c>
      <c r="F18" s="216">
        <f>+F19+F22+F24</f>
        <v>0</v>
      </c>
      <c r="G18" s="211" t="e">
        <f t="shared" si="2"/>
        <v>#DIV/0!</v>
      </c>
      <c r="H18" s="211" t="e">
        <f t="shared" si="3"/>
        <v>#DIV/0!</v>
      </c>
      <c r="I18" s="151"/>
      <c r="J18" s="151"/>
      <c r="K18" s="151"/>
      <c r="L18" s="151"/>
      <c r="M18" s="169"/>
      <c r="N18" s="169"/>
      <c r="O18" s="169"/>
    </row>
    <row r="19" spans="1:15" ht="25.5" x14ac:dyDescent="0.2">
      <c r="A19" s="206">
        <v>512</v>
      </c>
      <c r="B19" s="182" t="s">
        <v>579</v>
      </c>
      <c r="C19" s="209">
        <f>+C20+C21</f>
        <v>0</v>
      </c>
      <c r="D19" s="210"/>
      <c r="E19" s="210"/>
      <c r="F19" s="209">
        <f>+F20+F21</f>
        <v>0</v>
      </c>
      <c r="G19" s="209" t="e">
        <f t="shared" ref="G19:G26" si="6">+F19/C19*100</f>
        <v>#DIV/0!</v>
      </c>
      <c r="H19" s="209" t="e">
        <f t="shared" ref="H19:H26" si="7">+F19/E19*100</f>
        <v>#DIV/0!</v>
      </c>
      <c r="I19" s="151"/>
      <c r="J19" s="151"/>
      <c r="K19" s="151"/>
      <c r="L19" s="151"/>
      <c r="M19" s="169"/>
      <c r="N19" s="169"/>
      <c r="O19" s="169"/>
    </row>
    <row r="20" spans="1:15" ht="25.5" x14ac:dyDescent="0.2">
      <c r="A20" s="173">
        <v>5121</v>
      </c>
      <c r="B20" s="170" t="s">
        <v>580</v>
      </c>
      <c r="C20" s="175">
        <v>0</v>
      </c>
      <c r="D20" s="210"/>
      <c r="E20" s="210"/>
      <c r="F20" s="176">
        <v>0</v>
      </c>
      <c r="G20" s="176" t="e">
        <f t="shared" si="6"/>
        <v>#DIV/0!</v>
      </c>
      <c r="H20" s="176" t="e">
        <f t="shared" si="7"/>
        <v>#DIV/0!</v>
      </c>
      <c r="I20" s="151"/>
      <c r="J20" s="151"/>
      <c r="K20" s="151"/>
      <c r="L20" s="151"/>
      <c r="M20" s="169"/>
      <c r="N20" s="169"/>
      <c r="O20" s="169"/>
    </row>
    <row r="21" spans="1:15" ht="25.5" x14ac:dyDescent="0.2">
      <c r="A21" s="173">
        <v>5122</v>
      </c>
      <c r="B21" s="170" t="s">
        <v>581</v>
      </c>
      <c r="C21" s="175">
        <v>0</v>
      </c>
      <c r="D21" s="210"/>
      <c r="E21" s="210"/>
      <c r="F21" s="176">
        <v>0</v>
      </c>
      <c r="G21" s="176" t="e">
        <f t="shared" si="6"/>
        <v>#DIV/0!</v>
      </c>
      <c r="H21" s="176" t="e">
        <f t="shared" si="7"/>
        <v>#DIV/0!</v>
      </c>
      <c r="I21" s="151"/>
      <c r="J21" s="151"/>
      <c r="K21" s="151"/>
      <c r="L21" s="151"/>
      <c r="M21" s="169"/>
      <c r="N21" s="169"/>
      <c r="O21" s="169"/>
    </row>
    <row r="22" spans="1:15" x14ac:dyDescent="0.2">
      <c r="A22" s="206">
        <v>514</v>
      </c>
      <c r="B22" s="182" t="s">
        <v>582</v>
      </c>
      <c r="C22" s="209">
        <f>+C23</f>
        <v>0</v>
      </c>
      <c r="D22" s="210"/>
      <c r="E22" s="210"/>
      <c r="F22" s="209">
        <f t="shared" ref="F22" si="8">+F23</f>
        <v>0</v>
      </c>
      <c r="G22" s="209" t="e">
        <f t="shared" si="6"/>
        <v>#DIV/0!</v>
      </c>
      <c r="H22" s="209" t="e">
        <f t="shared" si="7"/>
        <v>#DIV/0!</v>
      </c>
      <c r="I22" s="151"/>
      <c r="J22" s="151"/>
      <c r="K22" s="151"/>
      <c r="L22" s="151"/>
      <c r="M22" s="169"/>
      <c r="N22" s="169"/>
      <c r="O22" s="169"/>
    </row>
    <row r="23" spans="1:15" x14ac:dyDescent="0.2">
      <c r="A23" s="173">
        <v>5141</v>
      </c>
      <c r="B23" s="170" t="s">
        <v>583</v>
      </c>
      <c r="C23" s="175">
        <v>0</v>
      </c>
      <c r="D23" s="210"/>
      <c r="E23" s="210"/>
      <c r="F23" s="176"/>
      <c r="G23" s="176" t="e">
        <f t="shared" si="6"/>
        <v>#DIV/0!</v>
      </c>
      <c r="H23" s="176" t="e">
        <f t="shared" si="7"/>
        <v>#DIV/0!</v>
      </c>
      <c r="I23" s="151"/>
      <c r="J23" s="151"/>
      <c r="K23" s="151"/>
      <c r="L23" s="151"/>
      <c r="M23" s="169"/>
      <c r="N23" s="169"/>
      <c r="O23" s="169"/>
    </row>
    <row r="24" spans="1:15" x14ac:dyDescent="0.2">
      <c r="A24" s="206">
        <v>518</v>
      </c>
      <c r="B24" s="182" t="s">
        <v>584</v>
      </c>
      <c r="C24" s="209">
        <f>+C25+C26</f>
        <v>0</v>
      </c>
      <c r="D24" s="210"/>
      <c r="E24" s="210"/>
      <c r="F24" s="209">
        <f>+F25+F26</f>
        <v>0</v>
      </c>
      <c r="G24" s="209" t="e">
        <f t="shared" si="6"/>
        <v>#DIV/0!</v>
      </c>
      <c r="H24" s="209" t="e">
        <f t="shared" si="7"/>
        <v>#DIV/0!</v>
      </c>
      <c r="I24" s="151"/>
      <c r="J24" s="151"/>
      <c r="K24" s="151"/>
      <c r="L24" s="151"/>
      <c r="M24" s="169"/>
      <c r="N24" s="169"/>
      <c r="O24" s="169"/>
    </row>
    <row r="25" spans="1:15" ht="25.5" x14ac:dyDescent="0.2">
      <c r="A25" s="173">
        <v>5181</v>
      </c>
      <c r="B25" s="170" t="s">
        <v>585</v>
      </c>
      <c r="C25" s="175">
        <v>0</v>
      </c>
      <c r="D25" s="210"/>
      <c r="E25" s="210"/>
      <c r="F25" s="176">
        <v>0</v>
      </c>
      <c r="G25" s="176" t="e">
        <f t="shared" si="6"/>
        <v>#DIV/0!</v>
      </c>
      <c r="H25" s="176" t="e">
        <f t="shared" si="7"/>
        <v>#DIV/0!</v>
      </c>
      <c r="I25" s="151"/>
      <c r="J25" s="151"/>
      <c r="K25" s="151"/>
      <c r="L25" s="151"/>
      <c r="M25" s="169"/>
      <c r="N25" s="169"/>
      <c r="O25" s="169"/>
    </row>
    <row r="26" spans="1:15" x14ac:dyDescent="0.2">
      <c r="A26" s="173">
        <v>5183</v>
      </c>
      <c r="B26" s="170" t="s">
        <v>586</v>
      </c>
      <c r="C26" s="175">
        <v>0</v>
      </c>
      <c r="D26" s="210"/>
      <c r="E26" s="210"/>
      <c r="F26" s="176">
        <v>0</v>
      </c>
      <c r="G26" s="176" t="e">
        <f t="shared" si="6"/>
        <v>#DIV/0!</v>
      </c>
      <c r="H26" s="176" t="e">
        <f t="shared" si="7"/>
        <v>#DIV/0!</v>
      </c>
      <c r="I26" s="151"/>
      <c r="J26" s="151"/>
      <c r="K26" s="151"/>
      <c r="L26" s="151"/>
      <c r="M26" s="169"/>
      <c r="N26" s="169"/>
      <c r="O26" s="169"/>
    </row>
    <row r="27" spans="1:15" x14ac:dyDescent="0.2">
      <c r="A27" s="207" t="s">
        <v>511</v>
      </c>
      <c r="B27" s="208" t="s">
        <v>512</v>
      </c>
      <c r="C27" s="216">
        <f>+C28+C30</f>
        <v>0</v>
      </c>
      <c r="D27" s="219">
        <v>0</v>
      </c>
      <c r="E27" s="219">
        <v>0</v>
      </c>
      <c r="F27" s="216">
        <f>+F28+F30</f>
        <v>0</v>
      </c>
      <c r="G27" s="211" t="e">
        <f t="shared" si="2"/>
        <v>#DIV/0!</v>
      </c>
      <c r="H27" s="211" t="e">
        <f t="shared" si="3"/>
        <v>#DIV/0!</v>
      </c>
      <c r="I27" s="151"/>
      <c r="J27" s="151"/>
      <c r="K27" s="151"/>
      <c r="L27" s="151"/>
      <c r="M27" s="169"/>
      <c r="N27" s="169"/>
      <c r="O27" s="169"/>
    </row>
    <row r="28" spans="1:15" ht="25.5" x14ac:dyDescent="0.2">
      <c r="A28" s="206" t="s">
        <v>513</v>
      </c>
      <c r="B28" s="182" t="s">
        <v>514</v>
      </c>
      <c r="C28" s="209">
        <f>+C29</f>
        <v>0</v>
      </c>
      <c r="D28" s="210"/>
      <c r="E28" s="210"/>
      <c r="F28" s="209">
        <f t="shared" ref="F28" si="9">+F29</f>
        <v>0</v>
      </c>
      <c r="G28" s="180" t="e">
        <f t="shared" si="2"/>
        <v>#DIV/0!</v>
      </c>
      <c r="H28" s="180" t="e">
        <f t="shared" si="3"/>
        <v>#DIV/0!</v>
      </c>
      <c r="I28" s="151"/>
      <c r="J28" s="151"/>
      <c r="K28" s="151"/>
      <c r="L28" s="151"/>
      <c r="M28" s="169"/>
      <c r="N28" s="169"/>
      <c r="O28" s="169"/>
    </row>
    <row r="29" spans="1:15" ht="25.5" x14ac:dyDescent="0.2">
      <c r="A29" s="138" t="s">
        <v>515</v>
      </c>
      <c r="B29" s="135" t="s">
        <v>514</v>
      </c>
      <c r="C29" s="139">
        <v>0</v>
      </c>
      <c r="D29" s="210"/>
      <c r="E29" s="210"/>
      <c r="F29" s="176">
        <v>0</v>
      </c>
      <c r="G29" s="176" t="e">
        <f t="shared" si="2"/>
        <v>#DIV/0!</v>
      </c>
      <c r="H29" s="176" t="e">
        <f t="shared" si="3"/>
        <v>#DIV/0!</v>
      </c>
      <c r="I29" s="133"/>
      <c r="J29" s="133"/>
      <c r="K29" s="133"/>
      <c r="L29" s="133"/>
      <c r="M29" s="134"/>
      <c r="N29" s="134"/>
      <c r="O29" s="134"/>
    </row>
    <row r="30" spans="1:15" ht="25.5" x14ac:dyDescent="0.2">
      <c r="A30" s="206" t="s">
        <v>516</v>
      </c>
      <c r="B30" s="182" t="s">
        <v>517</v>
      </c>
      <c r="C30" s="209">
        <f>+C31</f>
        <v>0</v>
      </c>
      <c r="D30" s="210"/>
      <c r="E30" s="210"/>
      <c r="F30" s="209">
        <f t="shared" ref="F30" si="10">+F31</f>
        <v>0</v>
      </c>
      <c r="G30" s="180" t="e">
        <f t="shared" si="2"/>
        <v>#DIV/0!</v>
      </c>
      <c r="H30" s="180" t="e">
        <f t="shared" si="3"/>
        <v>#DIV/0!</v>
      </c>
      <c r="I30" s="151"/>
      <c r="J30" s="151"/>
      <c r="K30" s="151"/>
      <c r="L30" s="151"/>
      <c r="M30" s="169"/>
      <c r="N30" s="169"/>
      <c r="O30" s="169"/>
    </row>
    <row r="31" spans="1:15" ht="25.5" x14ac:dyDescent="0.2">
      <c r="A31" s="138" t="s">
        <v>518</v>
      </c>
      <c r="B31" s="135" t="s">
        <v>519</v>
      </c>
      <c r="C31" s="132">
        <v>0</v>
      </c>
      <c r="D31" s="210"/>
      <c r="E31" s="210"/>
      <c r="F31" s="176">
        <v>0</v>
      </c>
      <c r="G31" s="176" t="e">
        <f t="shared" si="2"/>
        <v>#DIV/0!</v>
      </c>
      <c r="H31" s="176" t="e">
        <f t="shared" si="3"/>
        <v>#DIV/0!</v>
      </c>
      <c r="I31" s="133"/>
      <c r="J31" s="133"/>
      <c r="K31" s="133"/>
      <c r="L31" s="133"/>
      <c r="M31" s="134"/>
      <c r="N31" s="134"/>
      <c r="O31" s="134"/>
    </row>
    <row r="32" spans="1:15" x14ac:dyDescent="0.2">
      <c r="A32" s="207" t="s">
        <v>520</v>
      </c>
      <c r="B32" s="208" t="s">
        <v>521</v>
      </c>
      <c r="C32" s="211">
        <f>+C33+C35</f>
        <v>0</v>
      </c>
      <c r="D32" s="219">
        <v>0</v>
      </c>
      <c r="E32" s="219">
        <v>0</v>
      </c>
      <c r="F32" s="211">
        <f>+F33+F35</f>
        <v>0</v>
      </c>
      <c r="G32" s="211" t="e">
        <f>+F32/C32*100</f>
        <v>#DIV/0!</v>
      </c>
      <c r="H32" s="211" t="e">
        <f t="shared" si="3"/>
        <v>#DIV/0!</v>
      </c>
      <c r="I32" s="133"/>
      <c r="J32" s="133"/>
      <c r="K32" s="133"/>
      <c r="L32" s="133"/>
      <c r="M32" s="134"/>
      <c r="N32" s="134"/>
      <c r="O32" s="134"/>
    </row>
    <row r="33" spans="1:15" ht="25.5" x14ac:dyDescent="0.2">
      <c r="A33" s="206" t="s">
        <v>522</v>
      </c>
      <c r="B33" s="182" t="s">
        <v>523</v>
      </c>
      <c r="C33" s="209">
        <f>+C34</f>
        <v>0</v>
      </c>
      <c r="D33" s="210"/>
      <c r="E33" s="210"/>
      <c r="F33" s="209">
        <f t="shared" ref="F33" si="11">+F34</f>
        <v>0</v>
      </c>
      <c r="G33" s="180" t="e">
        <f t="shared" si="2"/>
        <v>#DIV/0!</v>
      </c>
      <c r="H33" s="180" t="e">
        <f t="shared" si="3"/>
        <v>#DIV/0!</v>
      </c>
      <c r="I33" s="133"/>
      <c r="J33" s="133"/>
      <c r="K33" s="133"/>
      <c r="L33" s="133"/>
      <c r="M33" s="134"/>
      <c r="N33" s="134"/>
      <c r="O33" s="134"/>
    </row>
    <row r="34" spans="1:15" ht="25.5" x14ac:dyDescent="0.2">
      <c r="A34" s="138" t="s">
        <v>524</v>
      </c>
      <c r="B34" s="135" t="s">
        <v>525</v>
      </c>
      <c r="C34" s="132">
        <v>0</v>
      </c>
      <c r="D34" s="210"/>
      <c r="E34" s="210"/>
      <c r="F34" s="176">
        <v>0</v>
      </c>
      <c r="G34" s="176" t="e">
        <f t="shared" si="2"/>
        <v>#DIV/0!</v>
      </c>
      <c r="H34" s="176" t="e">
        <f t="shared" si="3"/>
        <v>#DIV/0!</v>
      </c>
      <c r="I34" s="134"/>
      <c r="J34" s="134"/>
      <c r="K34" s="134"/>
      <c r="L34" s="134"/>
      <c r="M34" s="134"/>
      <c r="N34" s="134"/>
      <c r="O34" s="134"/>
    </row>
    <row r="35" spans="1:15" ht="25.5" x14ac:dyDescent="0.2">
      <c r="A35" s="206" t="s">
        <v>526</v>
      </c>
      <c r="B35" s="182" t="s">
        <v>527</v>
      </c>
      <c r="C35" s="209">
        <f>+C36</f>
        <v>0</v>
      </c>
      <c r="D35" s="210"/>
      <c r="E35" s="210"/>
      <c r="F35" s="209">
        <f t="shared" ref="F35" si="12">+F36</f>
        <v>0</v>
      </c>
      <c r="G35" s="209" t="e">
        <f t="shared" si="2"/>
        <v>#DIV/0!</v>
      </c>
      <c r="H35" s="209" t="e">
        <f t="shared" si="3"/>
        <v>#DIV/0!</v>
      </c>
      <c r="I35" s="134"/>
      <c r="J35" s="134"/>
      <c r="K35" s="134"/>
      <c r="L35" s="134"/>
      <c r="M35" s="134"/>
      <c r="N35" s="134"/>
      <c r="O35" s="134"/>
    </row>
    <row r="36" spans="1:15" ht="25.5" x14ac:dyDescent="0.2">
      <c r="A36" s="138" t="s">
        <v>528</v>
      </c>
      <c r="B36" s="135" t="s">
        <v>529</v>
      </c>
      <c r="C36" s="132">
        <v>0</v>
      </c>
      <c r="D36" s="210"/>
      <c r="E36" s="210"/>
      <c r="F36" s="176">
        <v>0</v>
      </c>
      <c r="G36" s="176" t="e">
        <f t="shared" si="2"/>
        <v>#DIV/0!</v>
      </c>
      <c r="H36" s="176" t="e">
        <f t="shared" si="3"/>
        <v>#DIV/0!</v>
      </c>
      <c r="I36" s="134"/>
      <c r="J36" s="134"/>
      <c r="K36" s="134"/>
      <c r="L36" s="134"/>
      <c r="M36" s="134"/>
      <c r="N36" s="134"/>
      <c r="O36" s="134"/>
    </row>
  </sheetData>
  <mergeCells count="4">
    <mergeCell ref="A2:K2"/>
    <mergeCell ref="A8:B8"/>
    <mergeCell ref="A7:B7"/>
    <mergeCell ref="A5:H5"/>
  </mergeCells>
  <pageMargins left="0.70866141732283472" right="0.70866141732283472" top="0.35433070866141736" bottom="0.15748031496062992" header="0.31496062992125984" footer="0.31496062992125984"/>
  <pageSetup paperSize="9" scale="54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9"/>
  <sheetViews>
    <sheetView topLeftCell="A4" zoomScale="90" zoomScaleNormal="90" workbookViewId="0">
      <selection activeCell="C7" sqref="C7:F7"/>
    </sheetView>
  </sheetViews>
  <sheetFormatPr defaultRowHeight="12.75" x14ac:dyDescent="0.2"/>
  <cols>
    <col min="1" max="1" width="15.85546875" style="29" customWidth="1"/>
    <col min="2" max="2" width="29.42578125" style="32" customWidth="1"/>
    <col min="3" max="3" width="20.140625" style="33" customWidth="1"/>
    <col min="4" max="5" width="17.7109375" style="34" bestFit="1" customWidth="1"/>
    <col min="6" max="6" width="16.5703125" style="33" bestFit="1" customWidth="1"/>
    <col min="7" max="8" width="12" style="33" customWidth="1"/>
    <col min="9" max="9" width="15.42578125" style="29" bestFit="1" customWidth="1"/>
    <col min="10" max="10" width="9.42578125" style="29" bestFit="1" customWidth="1"/>
    <col min="11" max="11" width="15.42578125" style="29" bestFit="1" customWidth="1"/>
    <col min="12" max="12" width="9.42578125" style="29" bestFit="1" customWidth="1"/>
    <col min="13" max="256" width="9.140625" style="29"/>
    <col min="257" max="257" width="15.85546875" style="29" customWidth="1"/>
    <col min="258" max="258" width="50.7109375" style="29" customWidth="1"/>
    <col min="259" max="259" width="20.140625" style="29" customWidth="1"/>
    <col min="260" max="261" width="17.7109375" style="29" bestFit="1" customWidth="1"/>
    <col min="262" max="262" width="16.5703125" style="29" bestFit="1" customWidth="1"/>
    <col min="263" max="263" width="15.7109375" style="29" bestFit="1" customWidth="1"/>
    <col min="264" max="264" width="18.42578125" style="29" bestFit="1" customWidth="1"/>
    <col min="265" max="265" width="15.42578125" style="29" bestFit="1" customWidth="1"/>
    <col min="266" max="266" width="9.42578125" style="29" bestFit="1" customWidth="1"/>
    <col min="267" max="267" width="15.42578125" style="29" bestFit="1" customWidth="1"/>
    <col min="268" max="268" width="9.42578125" style="29" bestFit="1" customWidth="1"/>
    <col min="269" max="512" width="9.140625" style="29"/>
    <col min="513" max="513" width="15.85546875" style="29" customWidth="1"/>
    <col min="514" max="514" width="50.7109375" style="29" customWidth="1"/>
    <col min="515" max="515" width="20.140625" style="29" customWidth="1"/>
    <col min="516" max="517" width="17.7109375" style="29" bestFit="1" customWidth="1"/>
    <col min="518" max="518" width="16.5703125" style="29" bestFit="1" customWidth="1"/>
    <col min="519" max="519" width="15.7109375" style="29" bestFit="1" customWidth="1"/>
    <col min="520" max="520" width="18.42578125" style="29" bestFit="1" customWidth="1"/>
    <col min="521" max="521" width="15.42578125" style="29" bestFit="1" customWidth="1"/>
    <col min="522" max="522" width="9.42578125" style="29" bestFit="1" customWidth="1"/>
    <col min="523" max="523" width="15.42578125" style="29" bestFit="1" customWidth="1"/>
    <col min="524" max="524" width="9.42578125" style="29" bestFit="1" customWidth="1"/>
    <col min="525" max="768" width="9.140625" style="29"/>
    <col min="769" max="769" width="15.85546875" style="29" customWidth="1"/>
    <col min="770" max="770" width="50.7109375" style="29" customWidth="1"/>
    <col min="771" max="771" width="20.140625" style="29" customWidth="1"/>
    <col min="772" max="773" width="17.7109375" style="29" bestFit="1" customWidth="1"/>
    <col min="774" max="774" width="16.5703125" style="29" bestFit="1" customWidth="1"/>
    <col min="775" max="775" width="15.7109375" style="29" bestFit="1" customWidth="1"/>
    <col min="776" max="776" width="18.42578125" style="29" bestFit="1" customWidth="1"/>
    <col min="777" max="777" width="15.42578125" style="29" bestFit="1" customWidth="1"/>
    <col min="778" max="778" width="9.42578125" style="29" bestFit="1" customWidth="1"/>
    <col min="779" max="779" width="15.42578125" style="29" bestFit="1" customWidth="1"/>
    <col min="780" max="780" width="9.42578125" style="29" bestFit="1" customWidth="1"/>
    <col min="781" max="1024" width="9.140625" style="29"/>
    <col min="1025" max="1025" width="15.85546875" style="29" customWidth="1"/>
    <col min="1026" max="1026" width="50.7109375" style="29" customWidth="1"/>
    <col min="1027" max="1027" width="20.140625" style="29" customWidth="1"/>
    <col min="1028" max="1029" width="17.7109375" style="29" bestFit="1" customWidth="1"/>
    <col min="1030" max="1030" width="16.5703125" style="29" bestFit="1" customWidth="1"/>
    <col min="1031" max="1031" width="15.7109375" style="29" bestFit="1" customWidth="1"/>
    <col min="1032" max="1032" width="18.42578125" style="29" bestFit="1" customWidth="1"/>
    <col min="1033" max="1033" width="15.42578125" style="29" bestFit="1" customWidth="1"/>
    <col min="1034" max="1034" width="9.42578125" style="29" bestFit="1" customWidth="1"/>
    <col min="1035" max="1035" width="15.42578125" style="29" bestFit="1" customWidth="1"/>
    <col min="1036" max="1036" width="9.42578125" style="29" bestFit="1" customWidth="1"/>
    <col min="1037" max="1280" width="9.140625" style="29"/>
    <col min="1281" max="1281" width="15.85546875" style="29" customWidth="1"/>
    <col min="1282" max="1282" width="50.7109375" style="29" customWidth="1"/>
    <col min="1283" max="1283" width="20.140625" style="29" customWidth="1"/>
    <col min="1284" max="1285" width="17.7109375" style="29" bestFit="1" customWidth="1"/>
    <col min="1286" max="1286" width="16.5703125" style="29" bestFit="1" customWidth="1"/>
    <col min="1287" max="1287" width="15.7109375" style="29" bestFit="1" customWidth="1"/>
    <col min="1288" max="1288" width="18.42578125" style="29" bestFit="1" customWidth="1"/>
    <col min="1289" max="1289" width="15.42578125" style="29" bestFit="1" customWidth="1"/>
    <col min="1290" max="1290" width="9.42578125" style="29" bestFit="1" customWidth="1"/>
    <col min="1291" max="1291" width="15.42578125" style="29" bestFit="1" customWidth="1"/>
    <col min="1292" max="1292" width="9.42578125" style="29" bestFit="1" customWidth="1"/>
    <col min="1293" max="1536" width="9.140625" style="29"/>
    <col min="1537" max="1537" width="15.85546875" style="29" customWidth="1"/>
    <col min="1538" max="1538" width="50.7109375" style="29" customWidth="1"/>
    <col min="1539" max="1539" width="20.140625" style="29" customWidth="1"/>
    <col min="1540" max="1541" width="17.7109375" style="29" bestFit="1" customWidth="1"/>
    <col min="1542" max="1542" width="16.5703125" style="29" bestFit="1" customWidth="1"/>
    <col min="1543" max="1543" width="15.7109375" style="29" bestFit="1" customWidth="1"/>
    <col min="1544" max="1544" width="18.42578125" style="29" bestFit="1" customWidth="1"/>
    <col min="1545" max="1545" width="15.42578125" style="29" bestFit="1" customWidth="1"/>
    <col min="1546" max="1546" width="9.42578125" style="29" bestFit="1" customWidth="1"/>
    <col min="1547" max="1547" width="15.42578125" style="29" bestFit="1" customWidth="1"/>
    <col min="1548" max="1548" width="9.42578125" style="29" bestFit="1" customWidth="1"/>
    <col min="1549" max="1792" width="9.140625" style="29"/>
    <col min="1793" max="1793" width="15.85546875" style="29" customWidth="1"/>
    <col min="1794" max="1794" width="50.7109375" style="29" customWidth="1"/>
    <col min="1795" max="1795" width="20.140625" style="29" customWidth="1"/>
    <col min="1796" max="1797" width="17.7109375" style="29" bestFit="1" customWidth="1"/>
    <col min="1798" max="1798" width="16.5703125" style="29" bestFit="1" customWidth="1"/>
    <col min="1799" max="1799" width="15.7109375" style="29" bestFit="1" customWidth="1"/>
    <col min="1800" max="1800" width="18.42578125" style="29" bestFit="1" customWidth="1"/>
    <col min="1801" max="1801" width="15.42578125" style="29" bestFit="1" customWidth="1"/>
    <col min="1802" max="1802" width="9.42578125" style="29" bestFit="1" customWidth="1"/>
    <col min="1803" max="1803" width="15.42578125" style="29" bestFit="1" customWidth="1"/>
    <col min="1804" max="1804" width="9.42578125" style="29" bestFit="1" customWidth="1"/>
    <col min="1805" max="2048" width="9.140625" style="29"/>
    <col min="2049" max="2049" width="15.85546875" style="29" customWidth="1"/>
    <col min="2050" max="2050" width="50.7109375" style="29" customWidth="1"/>
    <col min="2051" max="2051" width="20.140625" style="29" customWidth="1"/>
    <col min="2052" max="2053" width="17.7109375" style="29" bestFit="1" customWidth="1"/>
    <col min="2054" max="2054" width="16.5703125" style="29" bestFit="1" customWidth="1"/>
    <col min="2055" max="2055" width="15.7109375" style="29" bestFit="1" customWidth="1"/>
    <col min="2056" max="2056" width="18.42578125" style="29" bestFit="1" customWidth="1"/>
    <col min="2057" max="2057" width="15.42578125" style="29" bestFit="1" customWidth="1"/>
    <col min="2058" max="2058" width="9.42578125" style="29" bestFit="1" customWidth="1"/>
    <col min="2059" max="2059" width="15.42578125" style="29" bestFit="1" customWidth="1"/>
    <col min="2060" max="2060" width="9.42578125" style="29" bestFit="1" customWidth="1"/>
    <col min="2061" max="2304" width="9.140625" style="29"/>
    <col min="2305" max="2305" width="15.85546875" style="29" customWidth="1"/>
    <col min="2306" max="2306" width="50.7109375" style="29" customWidth="1"/>
    <col min="2307" max="2307" width="20.140625" style="29" customWidth="1"/>
    <col min="2308" max="2309" width="17.7109375" style="29" bestFit="1" customWidth="1"/>
    <col min="2310" max="2310" width="16.5703125" style="29" bestFit="1" customWidth="1"/>
    <col min="2311" max="2311" width="15.7109375" style="29" bestFit="1" customWidth="1"/>
    <col min="2312" max="2312" width="18.42578125" style="29" bestFit="1" customWidth="1"/>
    <col min="2313" max="2313" width="15.42578125" style="29" bestFit="1" customWidth="1"/>
    <col min="2314" max="2314" width="9.42578125" style="29" bestFit="1" customWidth="1"/>
    <col min="2315" max="2315" width="15.42578125" style="29" bestFit="1" customWidth="1"/>
    <col min="2316" max="2316" width="9.42578125" style="29" bestFit="1" customWidth="1"/>
    <col min="2317" max="2560" width="9.140625" style="29"/>
    <col min="2561" max="2561" width="15.85546875" style="29" customWidth="1"/>
    <col min="2562" max="2562" width="50.7109375" style="29" customWidth="1"/>
    <col min="2563" max="2563" width="20.140625" style="29" customWidth="1"/>
    <col min="2564" max="2565" width="17.7109375" style="29" bestFit="1" customWidth="1"/>
    <col min="2566" max="2566" width="16.5703125" style="29" bestFit="1" customWidth="1"/>
    <col min="2567" max="2567" width="15.7109375" style="29" bestFit="1" customWidth="1"/>
    <col min="2568" max="2568" width="18.42578125" style="29" bestFit="1" customWidth="1"/>
    <col min="2569" max="2569" width="15.42578125" style="29" bestFit="1" customWidth="1"/>
    <col min="2570" max="2570" width="9.42578125" style="29" bestFit="1" customWidth="1"/>
    <col min="2571" max="2571" width="15.42578125" style="29" bestFit="1" customWidth="1"/>
    <col min="2572" max="2572" width="9.42578125" style="29" bestFit="1" customWidth="1"/>
    <col min="2573" max="2816" width="9.140625" style="29"/>
    <col min="2817" max="2817" width="15.85546875" style="29" customWidth="1"/>
    <col min="2818" max="2818" width="50.7109375" style="29" customWidth="1"/>
    <col min="2819" max="2819" width="20.140625" style="29" customWidth="1"/>
    <col min="2820" max="2821" width="17.7109375" style="29" bestFit="1" customWidth="1"/>
    <col min="2822" max="2822" width="16.5703125" style="29" bestFit="1" customWidth="1"/>
    <col min="2823" max="2823" width="15.7109375" style="29" bestFit="1" customWidth="1"/>
    <col min="2824" max="2824" width="18.42578125" style="29" bestFit="1" customWidth="1"/>
    <col min="2825" max="2825" width="15.42578125" style="29" bestFit="1" customWidth="1"/>
    <col min="2826" max="2826" width="9.42578125" style="29" bestFit="1" customWidth="1"/>
    <col min="2827" max="2827" width="15.42578125" style="29" bestFit="1" customWidth="1"/>
    <col min="2828" max="2828" width="9.42578125" style="29" bestFit="1" customWidth="1"/>
    <col min="2829" max="3072" width="9.140625" style="29"/>
    <col min="3073" max="3073" width="15.85546875" style="29" customWidth="1"/>
    <col min="3074" max="3074" width="50.7109375" style="29" customWidth="1"/>
    <col min="3075" max="3075" width="20.140625" style="29" customWidth="1"/>
    <col min="3076" max="3077" width="17.7109375" style="29" bestFit="1" customWidth="1"/>
    <col min="3078" max="3078" width="16.5703125" style="29" bestFit="1" customWidth="1"/>
    <col min="3079" max="3079" width="15.7109375" style="29" bestFit="1" customWidth="1"/>
    <col min="3080" max="3080" width="18.42578125" style="29" bestFit="1" customWidth="1"/>
    <col min="3081" max="3081" width="15.42578125" style="29" bestFit="1" customWidth="1"/>
    <col min="3082" max="3082" width="9.42578125" style="29" bestFit="1" customWidth="1"/>
    <col min="3083" max="3083" width="15.42578125" style="29" bestFit="1" customWidth="1"/>
    <col min="3084" max="3084" width="9.42578125" style="29" bestFit="1" customWidth="1"/>
    <col min="3085" max="3328" width="9.140625" style="29"/>
    <col min="3329" max="3329" width="15.85546875" style="29" customWidth="1"/>
    <col min="3330" max="3330" width="50.7109375" style="29" customWidth="1"/>
    <col min="3331" max="3331" width="20.140625" style="29" customWidth="1"/>
    <col min="3332" max="3333" width="17.7109375" style="29" bestFit="1" customWidth="1"/>
    <col min="3334" max="3334" width="16.5703125" style="29" bestFit="1" customWidth="1"/>
    <col min="3335" max="3335" width="15.7109375" style="29" bestFit="1" customWidth="1"/>
    <col min="3336" max="3336" width="18.42578125" style="29" bestFit="1" customWidth="1"/>
    <col min="3337" max="3337" width="15.42578125" style="29" bestFit="1" customWidth="1"/>
    <col min="3338" max="3338" width="9.42578125" style="29" bestFit="1" customWidth="1"/>
    <col min="3339" max="3339" width="15.42578125" style="29" bestFit="1" customWidth="1"/>
    <col min="3340" max="3340" width="9.42578125" style="29" bestFit="1" customWidth="1"/>
    <col min="3341" max="3584" width="9.140625" style="29"/>
    <col min="3585" max="3585" width="15.85546875" style="29" customWidth="1"/>
    <col min="3586" max="3586" width="50.7109375" style="29" customWidth="1"/>
    <col min="3587" max="3587" width="20.140625" style="29" customWidth="1"/>
    <col min="3588" max="3589" width="17.7109375" style="29" bestFit="1" customWidth="1"/>
    <col min="3590" max="3590" width="16.5703125" style="29" bestFit="1" customWidth="1"/>
    <col min="3591" max="3591" width="15.7109375" style="29" bestFit="1" customWidth="1"/>
    <col min="3592" max="3592" width="18.42578125" style="29" bestFit="1" customWidth="1"/>
    <col min="3593" max="3593" width="15.42578125" style="29" bestFit="1" customWidth="1"/>
    <col min="3594" max="3594" width="9.42578125" style="29" bestFit="1" customWidth="1"/>
    <col min="3595" max="3595" width="15.42578125" style="29" bestFit="1" customWidth="1"/>
    <col min="3596" max="3596" width="9.42578125" style="29" bestFit="1" customWidth="1"/>
    <col min="3597" max="3840" width="9.140625" style="29"/>
    <col min="3841" max="3841" width="15.85546875" style="29" customWidth="1"/>
    <col min="3842" max="3842" width="50.7109375" style="29" customWidth="1"/>
    <col min="3843" max="3843" width="20.140625" style="29" customWidth="1"/>
    <col min="3844" max="3845" width="17.7109375" style="29" bestFit="1" customWidth="1"/>
    <col min="3846" max="3846" width="16.5703125" style="29" bestFit="1" customWidth="1"/>
    <col min="3847" max="3847" width="15.7109375" style="29" bestFit="1" customWidth="1"/>
    <col min="3848" max="3848" width="18.42578125" style="29" bestFit="1" customWidth="1"/>
    <col min="3849" max="3849" width="15.42578125" style="29" bestFit="1" customWidth="1"/>
    <col min="3850" max="3850" width="9.42578125" style="29" bestFit="1" customWidth="1"/>
    <col min="3851" max="3851" width="15.42578125" style="29" bestFit="1" customWidth="1"/>
    <col min="3852" max="3852" width="9.42578125" style="29" bestFit="1" customWidth="1"/>
    <col min="3853" max="4096" width="9.140625" style="29"/>
    <col min="4097" max="4097" width="15.85546875" style="29" customWidth="1"/>
    <col min="4098" max="4098" width="50.7109375" style="29" customWidth="1"/>
    <col min="4099" max="4099" width="20.140625" style="29" customWidth="1"/>
    <col min="4100" max="4101" width="17.7109375" style="29" bestFit="1" customWidth="1"/>
    <col min="4102" max="4102" width="16.5703125" style="29" bestFit="1" customWidth="1"/>
    <col min="4103" max="4103" width="15.7109375" style="29" bestFit="1" customWidth="1"/>
    <col min="4104" max="4104" width="18.42578125" style="29" bestFit="1" customWidth="1"/>
    <col min="4105" max="4105" width="15.42578125" style="29" bestFit="1" customWidth="1"/>
    <col min="4106" max="4106" width="9.42578125" style="29" bestFit="1" customWidth="1"/>
    <col min="4107" max="4107" width="15.42578125" style="29" bestFit="1" customWidth="1"/>
    <col min="4108" max="4108" width="9.42578125" style="29" bestFit="1" customWidth="1"/>
    <col min="4109" max="4352" width="9.140625" style="29"/>
    <col min="4353" max="4353" width="15.85546875" style="29" customWidth="1"/>
    <col min="4354" max="4354" width="50.7109375" style="29" customWidth="1"/>
    <col min="4355" max="4355" width="20.140625" style="29" customWidth="1"/>
    <col min="4356" max="4357" width="17.7109375" style="29" bestFit="1" customWidth="1"/>
    <col min="4358" max="4358" width="16.5703125" style="29" bestFit="1" customWidth="1"/>
    <col min="4359" max="4359" width="15.7109375" style="29" bestFit="1" customWidth="1"/>
    <col min="4360" max="4360" width="18.42578125" style="29" bestFit="1" customWidth="1"/>
    <col min="4361" max="4361" width="15.42578125" style="29" bestFit="1" customWidth="1"/>
    <col min="4362" max="4362" width="9.42578125" style="29" bestFit="1" customWidth="1"/>
    <col min="4363" max="4363" width="15.42578125" style="29" bestFit="1" customWidth="1"/>
    <col min="4364" max="4364" width="9.42578125" style="29" bestFit="1" customWidth="1"/>
    <col min="4365" max="4608" width="9.140625" style="29"/>
    <col min="4609" max="4609" width="15.85546875" style="29" customWidth="1"/>
    <col min="4610" max="4610" width="50.7109375" style="29" customWidth="1"/>
    <col min="4611" max="4611" width="20.140625" style="29" customWidth="1"/>
    <col min="4612" max="4613" width="17.7109375" style="29" bestFit="1" customWidth="1"/>
    <col min="4614" max="4614" width="16.5703125" style="29" bestFit="1" customWidth="1"/>
    <col min="4615" max="4615" width="15.7109375" style="29" bestFit="1" customWidth="1"/>
    <col min="4616" max="4616" width="18.42578125" style="29" bestFit="1" customWidth="1"/>
    <col min="4617" max="4617" width="15.42578125" style="29" bestFit="1" customWidth="1"/>
    <col min="4618" max="4618" width="9.42578125" style="29" bestFit="1" customWidth="1"/>
    <col min="4619" max="4619" width="15.42578125" style="29" bestFit="1" customWidth="1"/>
    <col min="4620" max="4620" width="9.42578125" style="29" bestFit="1" customWidth="1"/>
    <col min="4621" max="4864" width="9.140625" style="29"/>
    <col min="4865" max="4865" width="15.85546875" style="29" customWidth="1"/>
    <col min="4866" max="4866" width="50.7109375" style="29" customWidth="1"/>
    <col min="4867" max="4867" width="20.140625" style="29" customWidth="1"/>
    <col min="4868" max="4869" width="17.7109375" style="29" bestFit="1" customWidth="1"/>
    <col min="4870" max="4870" width="16.5703125" style="29" bestFit="1" customWidth="1"/>
    <col min="4871" max="4871" width="15.7109375" style="29" bestFit="1" customWidth="1"/>
    <col min="4872" max="4872" width="18.42578125" style="29" bestFit="1" customWidth="1"/>
    <col min="4873" max="4873" width="15.42578125" style="29" bestFit="1" customWidth="1"/>
    <col min="4874" max="4874" width="9.42578125" style="29" bestFit="1" customWidth="1"/>
    <col min="4875" max="4875" width="15.42578125" style="29" bestFit="1" customWidth="1"/>
    <col min="4876" max="4876" width="9.42578125" style="29" bestFit="1" customWidth="1"/>
    <col min="4877" max="5120" width="9.140625" style="29"/>
    <col min="5121" max="5121" width="15.85546875" style="29" customWidth="1"/>
    <col min="5122" max="5122" width="50.7109375" style="29" customWidth="1"/>
    <col min="5123" max="5123" width="20.140625" style="29" customWidth="1"/>
    <col min="5124" max="5125" width="17.7109375" style="29" bestFit="1" customWidth="1"/>
    <col min="5126" max="5126" width="16.5703125" style="29" bestFit="1" customWidth="1"/>
    <col min="5127" max="5127" width="15.7109375" style="29" bestFit="1" customWidth="1"/>
    <col min="5128" max="5128" width="18.42578125" style="29" bestFit="1" customWidth="1"/>
    <col min="5129" max="5129" width="15.42578125" style="29" bestFit="1" customWidth="1"/>
    <col min="5130" max="5130" width="9.42578125" style="29" bestFit="1" customWidth="1"/>
    <col min="5131" max="5131" width="15.42578125" style="29" bestFit="1" customWidth="1"/>
    <col min="5132" max="5132" width="9.42578125" style="29" bestFit="1" customWidth="1"/>
    <col min="5133" max="5376" width="9.140625" style="29"/>
    <col min="5377" max="5377" width="15.85546875" style="29" customWidth="1"/>
    <col min="5378" max="5378" width="50.7109375" style="29" customWidth="1"/>
    <col min="5379" max="5379" width="20.140625" style="29" customWidth="1"/>
    <col min="5380" max="5381" width="17.7109375" style="29" bestFit="1" customWidth="1"/>
    <col min="5382" max="5382" width="16.5703125" style="29" bestFit="1" customWidth="1"/>
    <col min="5383" max="5383" width="15.7109375" style="29" bestFit="1" customWidth="1"/>
    <col min="5384" max="5384" width="18.42578125" style="29" bestFit="1" customWidth="1"/>
    <col min="5385" max="5385" width="15.42578125" style="29" bestFit="1" customWidth="1"/>
    <col min="5386" max="5386" width="9.42578125" style="29" bestFit="1" customWidth="1"/>
    <col min="5387" max="5387" width="15.42578125" style="29" bestFit="1" customWidth="1"/>
    <col min="5388" max="5388" width="9.42578125" style="29" bestFit="1" customWidth="1"/>
    <col min="5389" max="5632" width="9.140625" style="29"/>
    <col min="5633" max="5633" width="15.85546875" style="29" customWidth="1"/>
    <col min="5634" max="5634" width="50.7109375" style="29" customWidth="1"/>
    <col min="5635" max="5635" width="20.140625" style="29" customWidth="1"/>
    <col min="5636" max="5637" width="17.7109375" style="29" bestFit="1" customWidth="1"/>
    <col min="5638" max="5638" width="16.5703125" style="29" bestFit="1" customWidth="1"/>
    <col min="5639" max="5639" width="15.7109375" style="29" bestFit="1" customWidth="1"/>
    <col min="5640" max="5640" width="18.42578125" style="29" bestFit="1" customWidth="1"/>
    <col min="5641" max="5641" width="15.42578125" style="29" bestFit="1" customWidth="1"/>
    <col min="5642" max="5642" width="9.42578125" style="29" bestFit="1" customWidth="1"/>
    <col min="5643" max="5643" width="15.42578125" style="29" bestFit="1" customWidth="1"/>
    <col min="5644" max="5644" width="9.42578125" style="29" bestFit="1" customWidth="1"/>
    <col min="5645" max="5888" width="9.140625" style="29"/>
    <col min="5889" max="5889" width="15.85546875" style="29" customWidth="1"/>
    <col min="5890" max="5890" width="50.7109375" style="29" customWidth="1"/>
    <col min="5891" max="5891" width="20.140625" style="29" customWidth="1"/>
    <col min="5892" max="5893" width="17.7109375" style="29" bestFit="1" customWidth="1"/>
    <col min="5894" max="5894" width="16.5703125" style="29" bestFit="1" customWidth="1"/>
    <col min="5895" max="5895" width="15.7109375" style="29" bestFit="1" customWidth="1"/>
    <col min="5896" max="5896" width="18.42578125" style="29" bestFit="1" customWidth="1"/>
    <col min="5897" max="5897" width="15.42578125" style="29" bestFit="1" customWidth="1"/>
    <col min="5898" max="5898" width="9.42578125" style="29" bestFit="1" customWidth="1"/>
    <col min="5899" max="5899" width="15.42578125" style="29" bestFit="1" customWidth="1"/>
    <col min="5900" max="5900" width="9.42578125" style="29" bestFit="1" customWidth="1"/>
    <col min="5901" max="6144" width="9.140625" style="29"/>
    <col min="6145" max="6145" width="15.85546875" style="29" customWidth="1"/>
    <col min="6146" max="6146" width="50.7109375" style="29" customWidth="1"/>
    <col min="6147" max="6147" width="20.140625" style="29" customWidth="1"/>
    <col min="6148" max="6149" width="17.7109375" style="29" bestFit="1" customWidth="1"/>
    <col min="6150" max="6150" width="16.5703125" style="29" bestFit="1" customWidth="1"/>
    <col min="6151" max="6151" width="15.7109375" style="29" bestFit="1" customWidth="1"/>
    <col min="6152" max="6152" width="18.42578125" style="29" bestFit="1" customWidth="1"/>
    <col min="6153" max="6153" width="15.42578125" style="29" bestFit="1" customWidth="1"/>
    <col min="6154" max="6154" width="9.42578125" style="29" bestFit="1" customWidth="1"/>
    <col min="6155" max="6155" width="15.42578125" style="29" bestFit="1" customWidth="1"/>
    <col min="6156" max="6156" width="9.42578125" style="29" bestFit="1" customWidth="1"/>
    <col min="6157" max="6400" width="9.140625" style="29"/>
    <col min="6401" max="6401" width="15.85546875" style="29" customWidth="1"/>
    <col min="6402" max="6402" width="50.7109375" style="29" customWidth="1"/>
    <col min="6403" max="6403" width="20.140625" style="29" customWidth="1"/>
    <col min="6404" max="6405" width="17.7109375" style="29" bestFit="1" customWidth="1"/>
    <col min="6406" max="6406" width="16.5703125" style="29" bestFit="1" customWidth="1"/>
    <col min="6407" max="6407" width="15.7109375" style="29" bestFit="1" customWidth="1"/>
    <col min="6408" max="6408" width="18.42578125" style="29" bestFit="1" customWidth="1"/>
    <col min="6409" max="6409" width="15.42578125" style="29" bestFit="1" customWidth="1"/>
    <col min="6410" max="6410" width="9.42578125" style="29" bestFit="1" customWidth="1"/>
    <col min="6411" max="6411" width="15.42578125" style="29" bestFit="1" customWidth="1"/>
    <col min="6412" max="6412" width="9.42578125" style="29" bestFit="1" customWidth="1"/>
    <col min="6413" max="6656" width="9.140625" style="29"/>
    <col min="6657" max="6657" width="15.85546875" style="29" customWidth="1"/>
    <col min="6658" max="6658" width="50.7109375" style="29" customWidth="1"/>
    <col min="6659" max="6659" width="20.140625" style="29" customWidth="1"/>
    <col min="6660" max="6661" width="17.7109375" style="29" bestFit="1" customWidth="1"/>
    <col min="6662" max="6662" width="16.5703125" style="29" bestFit="1" customWidth="1"/>
    <col min="6663" max="6663" width="15.7109375" style="29" bestFit="1" customWidth="1"/>
    <col min="6664" max="6664" width="18.42578125" style="29" bestFit="1" customWidth="1"/>
    <col min="6665" max="6665" width="15.42578125" style="29" bestFit="1" customWidth="1"/>
    <col min="6666" max="6666" width="9.42578125" style="29" bestFit="1" customWidth="1"/>
    <col min="6667" max="6667" width="15.42578125" style="29" bestFit="1" customWidth="1"/>
    <col min="6668" max="6668" width="9.42578125" style="29" bestFit="1" customWidth="1"/>
    <col min="6669" max="6912" width="9.140625" style="29"/>
    <col min="6913" max="6913" width="15.85546875" style="29" customWidth="1"/>
    <col min="6914" max="6914" width="50.7109375" style="29" customWidth="1"/>
    <col min="6915" max="6915" width="20.140625" style="29" customWidth="1"/>
    <col min="6916" max="6917" width="17.7109375" style="29" bestFit="1" customWidth="1"/>
    <col min="6918" max="6918" width="16.5703125" style="29" bestFit="1" customWidth="1"/>
    <col min="6919" max="6919" width="15.7109375" style="29" bestFit="1" customWidth="1"/>
    <col min="6920" max="6920" width="18.42578125" style="29" bestFit="1" customWidth="1"/>
    <col min="6921" max="6921" width="15.42578125" style="29" bestFit="1" customWidth="1"/>
    <col min="6922" max="6922" width="9.42578125" style="29" bestFit="1" customWidth="1"/>
    <col min="6923" max="6923" width="15.42578125" style="29" bestFit="1" customWidth="1"/>
    <col min="6924" max="6924" width="9.42578125" style="29" bestFit="1" customWidth="1"/>
    <col min="6925" max="7168" width="9.140625" style="29"/>
    <col min="7169" max="7169" width="15.85546875" style="29" customWidth="1"/>
    <col min="7170" max="7170" width="50.7109375" style="29" customWidth="1"/>
    <col min="7171" max="7171" width="20.140625" style="29" customWidth="1"/>
    <col min="7172" max="7173" width="17.7109375" style="29" bestFit="1" customWidth="1"/>
    <col min="7174" max="7174" width="16.5703125" style="29" bestFit="1" customWidth="1"/>
    <col min="7175" max="7175" width="15.7109375" style="29" bestFit="1" customWidth="1"/>
    <col min="7176" max="7176" width="18.42578125" style="29" bestFit="1" customWidth="1"/>
    <col min="7177" max="7177" width="15.42578125" style="29" bestFit="1" customWidth="1"/>
    <col min="7178" max="7178" width="9.42578125" style="29" bestFit="1" customWidth="1"/>
    <col min="7179" max="7179" width="15.42578125" style="29" bestFit="1" customWidth="1"/>
    <col min="7180" max="7180" width="9.42578125" style="29" bestFit="1" customWidth="1"/>
    <col min="7181" max="7424" width="9.140625" style="29"/>
    <col min="7425" max="7425" width="15.85546875" style="29" customWidth="1"/>
    <col min="7426" max="7426" width="50.7109375" style="29" customWidth="1"/>
    <col min="7427" max="7427" width="20.140625" style="29" customWidth="1"/>
    <col min="7428" max="7429" width="17.7109375" style="29" bestFit="1" customWidth="1"/>
    <col min="7430" max="7430" width="16.5703125" style="29" bestFit="1" customWidth="1"/>
    <col min="7431" max="7431" width="15.7109375" style="29" bestFit="1" customWidth="1"/>
    <col min="7432" max="7432" width="18.42578125" style="29" bestFit="1" customWidth="1"/>
    <col min="7433" max="7433" width="15.42578125" style="29" bestFit="1" customWidth="1"/>
    <col min="7434" max="7434" width="9.42578125" style="29" bestFit="1" customWidth="1"/>
    <col min="7435" max="7435" width="15.42578125" style="29" bestFit="1" customWidth="1"/>
    <col min="7436" max="7436" width="9.42578125" style="29" bestFit="1" customWidth="1"/>
    <col min="7437" max="7680" width="9.140625" style="29"/>
    <col min="7681" max="7681" width="15.85546875" style="29" customWidth="1"/>
    <col min="7682" max="7682" width="50.7109375" style="29" customWidth="1"/>
    <col min="7683" max="7683" width="20.140625" style="29" customWidth="1"/>
    <col min="7684" max="7685" width="17.7109375" style="29" bestFit="1" customWidth="1"/>
    <col min="7686" max="7686" width="16.5703125" style="29" bestFit="1" customWidth="1"/>
    <col min="7687" max="7687" width="15.7109375" style="29" bestFit="1" customWidth="1"/>
    <col min="7688" max="7688" width="18.42578125" style="29" bestFit="1" customWidth="1"/>
    <col min="7689" max="7689" width="15.42578125" style="29" bestFit="1" customWidth="1"/>
    <col min="7690" max="7690" width="9.42578125" style="29" bestFit="1" customWidth="1"/>
    <col min="7691" max="7691" width="15.42578125" style="29" bestFit="1" customWidth="1"/>
    <col min="7692" max="7692" width="9.42578125" style="29" bestFit="1" customWidth="1"/>
    <col min="7693" max="7936" width="9.140625" style="29"/>
    <col min="7937" max="7937" width="15.85546875" style="29" customWidth="1"/>
    <col min="7938" max="7938" width="50.7109375" style="29" customWidth="1"/>
    <col min="7939" max="7939" width="20.140625" style="29" customWidth="1"/>
    <col min="7940" max="7941" width="17.7109375" style="29" bestFit="1" customWidth="1"/>
    <col min="7942" max="7942" width="16.5703125" style="29" bestFit="1" customWidth="1"/>
    <col min="7943" max="7943" width="15.7109375" style="29" bestFit="1" customWidth="1"/>
    <col min="7944" max="7944" width="18.42578125" style="29" bestFit="1" customWidth="1"/>
    <col min="7945" max="7945" width="15.42578125" style="29" bestFit="1" customWidth="1"/>
    <col min="7946" max="7946" width="9.42578125" style="29" bestFit="1" customWidth="1"/>
    <col min="7947" max="7947" width="15.42578125" style="29" bestFit="1" customWidth="1"/>
    <col min="7948" max="7948" width="9.42578125" style="29" bestFit="1" customWidth="1"/>
    <col min="7949" max="8192" width="9.140625" style="29"/>
    <col min="8193" max="8193" width="15.85546875" style="29" customWidth="1"/>
    <col min="8194" max="8194" width="50.7109375" style="29" customWidth="1"/>
    <col min="8195" max="8195" width="20.140625" style="29" customWidth="1"/>
    <col min="8196" max="8197" width="17.7109375" style="29" bestFit="1" customWidth="1"/>
    <col min="8198" max="8198" width="16.5703125" style="29" bestFit="1" customWidth="1"/>
    <col min="8199" max="8199" width="15.7109375" style="29" bestFit="1" customWidth="1"/>
    <col min="8200" max="8200" width="18.42578125" style="29" bestFit="1" customWidth="1"/>
    <col min="8201" max="8201" width="15.42578125" style="29" bestFit="1" customWidth="1"/>
    <col min="8202" max="8202" width="9.42578125" style="29" bestFit="1" customWidth="1"/>
    <col min="8203" max="8203" width="15.42578125" style="29" bestFit="1" customWidth="1"/>
    <col min="8204" max="8204" width="9.42578125" style="29" bestFit="1" customWidth="1"/>
    <col min="8205" max="8448" width="9.140625" style="29"/>
    <col min="8449" max="8449" width="15.85546875" style="29" customWidth="1"/>
    <col min="8450" max="8450" width="50.7109375" style="29" customWidth="1"/>
    <col min="8451" max="8451" width="20.140625" style="29" customWidth="1"/>
    <col min="8452" max="8453" width="17.7109375" style="29" bestFit="1" customWidth="1"/>
    <col min="8454" max="8454" width="16.5703125" style="29" bestFit="1" customWidth="1"/>
    <col min="8455" max="8455" width="15.7109375" style="29" bestFit="1" customWidth="1"/>
    <col min="8456" max="8456" width="18.42578125" style="29" bestFit="1" customWidth="1"/>
    <col min="8457" max="8457" width="15.42578125" style="29" bestFit="1" customWidth="1"/>
    <col min="8458" max="8458" width="9.42578125" style="29" bestFit="1" customWidth="1"/>
    <col min="8459" max="8459" width="15.42578125" style="29" bestFit="1" customWidth="1"/>
    <col min="8460" max="8460" width="9.42578125" style="29" bestFit="1" customWidth="1"/>
    <col min="8461" max="8704" width="9.140625" style="29"/>
    <col min="8705" max="8705" width="15.85546875" style="29" customWidth="1"/>
    <col min="8706" max="8706" width="50.7109375" style="29" customWidth="1"/>
    <col min="8707" max="8707" width="20.140625" style="29" customWidth="1"/>
    <col min="8708" max="8709" width="17.7109375" style="29" bestFit="1" customWidth="1"/>
    <col min="8710" max="8710" width="16.5703125" style="29" bestFit="1" customWidth="1"/>
    <col min="8711" max="8711" width="15.7109375" style="29" bestFit="1" customWidth="1"/>
    <col min="8712" max="8712" width="18.42578125" style="29" bestFit="1" customWidth="1"/>
    <col min="8713" max="8713" width="15.42578125" style="29" bestFit="1" customWidth="1"/>
    <col min="8714" max="8714" width="9.42578125" style="29" bestFit="1" customWidth="1"/>
    <col min="8715" max="8715" width="15.42578125" style="29" bestFit="1" customWidth="1"/>
    <col min="8716" max="8716" width="9.42578125" style="29" bestFit="1" customWidth="1"/>
    <col min="8717" max="8960" width="9.140625" style="29"/>
    <col min="8961" max="8961" width="15.85546875" style="29" customWidth="1"/>
    <col min="8962" max="8962" width="50.7109375" style="29" customWidth="1"/>
    <col min="8963" max="8963" width="20.140625" style="29" customWidth="1"/>
    <col min="8964" max="8965" width="17.7109375" style="29" bestFit="1" customWidth="1"/>
    <col min="8966" max="8966" width="16.5703125" style="29" bestFit="1" customWidth="1"/>
    <col min="8967" max="8967" width="15.7109375" style="29" bestFit="1" customWidth="1"/>
    <col min="8968" max="8968" width="18.42578125" style="29" bestFit="1" customWidth="1"/>
    <col min="8969" max="8969" width="15.42578125" style="29" bestFit="1" customWidth="1"/>
    <col min="8970" max="8970" width="9.42578125" style="29" bestFit="1" customWidth="1"/>
    <col min="8971" max="8971" width="15.42578125" style="29" bestFit="1" customWidth="1"/>
    <col min="8972" max="8972" width="9.42578125" style="29" bestFit="1" customWidth="1"/>
    <col min="8973" max="9216" width="9.140625" style="29"/>
    <col min="9217" max="9217" width="15.85546875" style="29" customWidth="1"/>
    <col min="9218" max="9218" width="50.7109375" style="29" customWidth="1"/>
    <col min="9219" max="9219" width="20.140625" style="29" customWidth="1"/>
    <col min="9220" max="9221" width="17.7109375" style="29" bestFit="1" customWidth="1"/>
    <col min="9222" max="9222" width="16.5703125" style="29" bestFit="1" customWidth="1"/>
    <col min="9223" max="9223" width="15.7109375" style="29" bestFit="1" customWidth="1"/>
    <col min="9224" max="9224" width="18.42578125" style="29" bestFit="1" customWidth="1"/>
    <col min="9225" max="9225" width="15.42578125" style="29" bestFit="1" customWidth="1"/>
    <col min="9226" max="9226" width="9.42578125" style="29" bestFit="1" customWidth="1"/>
    <col min="9227" max="9227" width="15.42578125" style="29" bestFit="1" customWidth="1"/>
    <col min="9228" max="9228" width="9.42578125" style="29" bestFit="1" customWidth="1"/>
    <col min="9229" max="9472" width="9.140625" style="29"/>
    <col min="9473" max="9473" width="15.85546875" style="29" customWidth="1"/>
    <col min="9474" max="9474" width="50.7109375" style="29" customWidth="1"/>
    <col min="9475" max="9475" width="20.140625" style="29" customWidth="1"/>
    <col min="9476" max="9477" width="17.7109375" style="29" bestFit="1" customWidth="1"/>
    <col min="9478" max="9478" width="16.5703125" style="29" bestFit="1" customWidth="1"/>
    <col min="9479" max="9479" width="15.7109375" style="29" bestFit="1" customWidth="1"/>
    <col min="9480" max="9480" width="18.42578125" style="29" bestFit="1" customWidth="1"/>
    <col min="9481" max="9481" width="15.42578125" style="29" bestFit="1" customWidth="1"/>
    <col min="9482" max="9482" width="9.42578125" style="29" bestFit="1" customWidth="1"/>
    <col min="9483" max="9483" width="15.42578125" style="29" bestFit="1" customWidth="1"/>
    <col min="9484" max="9484" width="9.42578125" style="29" bestFit="1" customWidth="1"/>
    <col min="9485" max="9728" width="9.140625" style="29"/>
    <col min="9729" max="9729" width="15.85546875" style="29" customWidth="1"/>
    <col min="9730" max="9730" width="50.7109375" style="29" customWidth="1"/>
    <col min="9731" max="9731" width="20.140625" style="29" customWidth="1"/>
    <col min="9732" max="9733" width="17.7109375" style="29" bestFit="1" customWidth="1"/>
    <col min="9734" max="9734" width="16.5703125" style="29" bestFit="1" customWidth="1"/>
    <col min="9735" max="9735" width="15.7109375" style="29" bestFit="1" customWidth="1"/>
    <col min="9736" max="9736" width="18.42578125" style="29" bestFit="1" customWidth="1"/>
    <col min="9737" max="9737" width="15.42578125" style="29" bestFit="1" customWidth="1"/>
    <col min="9738" max="9738" width="9.42578125" style="29" bestFit="1" customWidth="1"/>
    <col min="9739" max="9739" width="15.42578125" style="29" bestFit="1" customWidth="1"/>
    <col min="9740" max="9740" width="9.42578125" style="29" bestFit="1" customWidth="1"/>
    <col min="9741" max="9984" width="9.140625" style="29"/>
    <col min="9985" max="9985" width="15.85546875" style="29" customWidth="1"/>
    <col min="9986" max="9986" width="50.7109375" style="29" customWidth="1"/>
    <col min="9987" max="9987" width="20.140625" style="29" customWidth="1"/>
    <col min="9988" max="9989" width="17.7109375" style="29" bestFit="1" customWidth="1"/>
    <col min="9990" max="9990" width="16.5703125" style="29" bestFit="1" customWidth="1"/>
    <col min="9991" max="9991" width="15.7109375" style="29" bestFit="1" customWidth="1"/>
    <col min="9992" max="9992" width="18.42578125" style="29" bestFit="1" customWidth="1"/>
    <col min="9993" max="9993" width="15.42578125" style="29" bestFit="1" customWidth="1"/>
    <col min="9994" max="9994" width="9.42578125" style="29" bestFit="1" customWidth="1"/>
    <col min="9995" max="9995" width="15.42578125" style="29" bestFit="1" customWidth="1"/>
    <col min="9996" max="9996" width="9.42578125" style="29" bestFit="1" customWidth="1"/>
    <col min="9997" max="10240" width="9.140625" style="29"/>
    <col min="10241" max="10241" width="15.85546875" style="29" customWidth="1"/>
    <col min="10242" max="10242" width="50.7109375" style="29" customWidth="1"/>
    <col min="10243" max="10243" width="20.140625" style="29" customWidth="1"/>
    <col min="10244" max="10245" width="17.7109375" style="29" bestFit="1" customWidth="1"/>
    <col min="10246" max="10246" width="16.5703125" style="29" bestFit="1" customWidth="1"/>
    <col min="10247" max="10247" width="15.7109375" style="29" bestFit="1" customWidth="1"/>
    <col min="10248" max="10248" width="18.42578125" style="29" bestFit="1" customWidth="1"/>
    <col min="10249" max="10249" width="15.42578125" style="29" bestFit="1" customWidth="1"/>
    <col min="10250" max="10250" width="9.42578125" style="29" bestFit="1" customWidth="1"/>
    <col min="10251" max="10251" width="15.42578125" style="29" bestFit="1" customWidth="1"/>
    <col min="10252" max="10252" width="9.42578125" style="29" bestFit="1" customWidth="1"/>
    <col min="10253" max="10496" width="9.140625" style="29"/>
    <col min="10497" max="10497" width="15.85546875" style="29" customWidth="1"/>
    <col min="10498" max="10498" width="50.7109375" style="29" customWidth="1"/>
    <col min="10499" max="10499" width="20.140625" style="29" customWidth="1"/>
    <col min="10500" max="10501" width="17.7109375" style="29" bestFit="1" customWidth="1"/>
    <col min="10502" max="10502" width="16.5703125" style="29" bestFit="1" customWidth="1"/>
    <col min="10503" max="10503" width="15.7109375" style="29" bestFit="1" customWidth="1"/>
    <col min="10504" max="10504" width="18.42578125" style="29" bestFit="1" customWidth="1"/>
    <col min="10505" max="10505" width="15.42578125" style="29" bestFit="1" customWidth="1"/>
    <col min="10506" max="10506" width="9.42578125" style="29" bestFit="1" customWidth="1"/>
    <col min="10507" max="10507" width="15.42578125" style="29" bestFit="1" customWidth="1"/>
    <col min="10508" max="10508" width="9.42578125" style="29" bestFit="1" customWidth="1"/>
    <col min="10509" max="10752" width="9.140625" style="29"/>
    <col min="10753" max="10753" width="15.85546875" style="29" customWidth="1"/>
    <col min="10754" max="10754" width="50.7109375" style="29" customWidth="1"/>
    <col min="10755" max="10755" width="20.140625" style="29" customWidth="1"/>
    <col min="10756" max="10757" width="17.7109375" style="29" bestFit="1" customWidth="1"/>
    <col min="10758" max="10758" width="16.5703125" style="29" bestFit="1" customWidth="1"/>
    <col min="10759" max="10759" width="15.7109375" style="29" bestFit="1" customWidth="1"/>
    <col min="10760" max="10760" width="18.42578125" style="29" bestFit="1" customWidth="1"/>
    <col min="10761" max="10761" width="15.42578125" style="29" bestFit="1" customWidth="1"/>
    <col min="10762" max="10762" width="9.42578125" style="29" bestFit="1" customWidth="1"/>
    <col min="10763" max="10763" width="15.42578125" style="29" bestFit="1" customWidth="1"/>
    <col min="10764" max="10764" width="9.42578125" style="29" bestFit="1" customWidth="1"/>
    <col min="10765" max="11008" width="9.140625" style="29"/>
    <col min="11009" max="11009" width="15.85546875" style="29" customWidth="1"/>
    <col min="11010" max="11010" width="50.7109375" style="29" customWidth="1"/>
    <col min="11011" max="11011" width="20.140625" style="29" customWidth="1"/>
    <col min="11012" max="11013" width="17.7109375" style="29" bestFit="1" customWidth="1"/>
    <col min="11014" max="11014" width="16.5703125" style="29" bestFit="1" customWidth="1"/>
    <col min="11015" max="11015" width="15.7109375" style="29" bestFit="1" customWidth="1"/>
    <col min="11016" max="11016" width="18.42578125" style="29" bestFit="1" customWidth="1"/>
    <col min="11017" max="11017" width="15.42578125" style="29" bestFit="1" customWidth="1"/>
    <col min="11018" max="11018" width="9.42578125" style="29" bestFit="1" customWidth="1"/>
    <col min="11019" max="11019" width="15.42578125" style="29" bestFit="1" customWidth="1"/>
    <col min="11020" max="11020" width="9.42578125" style="29" bestFit="1" customWidth="1"/>
    <col min="11021" max="11264" width="9.140625" style="29"/>
    <col min="11265" max="11265" width="15.85546875" style="29" customWidth="1"/>
    <col min="11266" max="11266" width="50.7109375" style="29" customWidth="1"/>
    <col min="11267" max="11267" width="20.140625" style="29" customWidth="1"/>
    <col min="11268" max="11269" width="17.7109375" style="29" bestFit="1" customWidth="1"/>
    <col min="11270" max="11270" width="16.5703125" style="29" bestFit="1" customWidth="1"/>
    <col min="11271" max="11271" width="15.7109375" style="29" bestFit="1" customWidth="1"/>
    <col min="11272" max="11272" width="18.42578125" style="29" bestFit="1" customWidth="1"/>
    <col min="11273" max="11273" width="15.42578125" style="29" bestFit="1" customWidth="1"/>
    <col min="11274" max="11274" width="9.42578125" style="29" bestFit="1" customWidth="1"/>
    <col min="11275" max="11275" width="15.42578125" style="29" bestFit="1" customWidth="1"/>
    <col min="11276" max="11276" width="9.42578125" style="29" bestFit="1" customWidth="1"/>
    <col min="11277" max="11520" width="9.140625" style="29"/>
    <col min="11521" max="11521" width="15.85546875" style="29" customWidth="1"/>
    <col min="11522" max="11522" width="50.7109375" style="29" customWidth="1"/>
    <col min="11523" max="11523" width="20.140625" style="29" customWidth="1"/>
    <col min="11524" max="11525" width="17.7109375" style="29" bestFit="1" customWidth="1"/>
    <col min="11526" max="11526" width="16.5703125" style="29" bestFit="1" customWidth="1"/>
    <col min="11527" max="11527" width="15.7109375" style="29" bestFit="1" customWidth="1"/>
    <col min="11528" max="11528" width="18.42578125" style="29" bestFit="1" customWidth="1"/>
    <col min="11529" max="11529" width="15.42578125" style="29" bestFit="1" customWidth="1"/>
    <col min="11530" max="11530" width="9.42578125" style="29" bestFit="1" customWidth="1"/>
    <col min="11531" max="11531" width="15.42578125" style="29" bestFit="1" customWidth="1"/>
    <col min="11532" max="11532" width="9.42578125" style="29" bestFit="1" customWidth="1"/>
    <col min="11533" max="11776" width="9.140625" style="29"/>
    <col min="11777" max="11777" width="15.85546875" style="29" customWidth="1"/>
    <col min="11778" max="11778" width="50.7109375" style="29" customWidth="1"/>
    <col min="11779" max="11779" width="20.140625" style="29" customWidth="1"/>
    <col min="11780" max="11781" width="17.7109375" style="29" bestFit="1" customWidth="1"/>
    <col min="11782" max="11782" width="16.5703125" style="29" bestFit="1" customWidth="1"/>
    <col min="11783" max="11783" width="15.7109375" style="29" bestFit="1" customWidth="1"/>
    <col min="11784" max="11784" width="18.42578125" style="29" bestFit="1" customWidth="1"/>
    <col min="11785" max="11785" width="15.42578125" style="29" bestFit="1" customWidth="1"/>
    <col min="11786" max="11786" width="9.42578125" style="29" bestFit="1" customWidth="1"/>
    <col min="11787" max="11787" width="15.42578125" style="29" bestFit="1" customWidth="1"/>
    <col min="11788" max="11788" width="9.42578125" style="29" bestFit="1" customWidth="1"/>
    <col min="11789" max="12032" width="9.140625" style="29"/>
    <col min="12033" max="12033" width="15.85546875" style="29" customWidth="1"/>
    <col min="12034" max="12034" width="50.7109375" style="29" customWidth="1"/>
    <col min="12035" max="12035" width="20.140625" style="29" customWidth="1"/>
    <col min="12036" max="12037" width="17.7109375" style="29" bestFit="1" customWidth="1"/>
    <col min="12038" max="12038" width="16.5703125" style="29" bestFit="1" customWidth="1"/>
    <col min="12039" max="12039" width="15.7109375" style="29" bestFit="1" customWidth="1"/>
    <col min="12040" max="12040" width="18.42578125" style="29" bestFit="1" customWidth="1"/>
    <col min="12041" max="12041" width="15.42578125" style="29" bestFit="1" customWidth="1"/>
    <col min="12042" max="12042" width="9.42578125" style="29" bestFit="1" customWidth="1"/>
    <col min="12043" max="12043" width="15.42578125" style="29" bestFit="1" customWidth="1"/>
    <col min="12044" max="12044" width="9.42578125" style="29" bestFit="1" customWidth="1"/>
    <col min="12045" max="12288" width="9.140625" style="29"/>
    <col min="12289" max="12289" width="15.85546875" style="29" customWidth="1"/>
    <col min="12290" max="12290" width="50.7109375" style="29" customWidth="1"/>
    <col min="12291" max="12291" width="20.140625" style="29" customWidth="1"/>
    <col min="12292" max="12293" width="17.7109375" style="29" bestFit="1" customWidth="1"/>
    <col min="12294" max="12294" width="16.5703125" style="29" bestFit="1" customWidth="1"/>
    <col min="12295" max="12295" width="15.7109375" style="29" bestFit="1" customWidth="1"/>
    <col min="12296" max="12296" width="18.42578125" style="29" bestFit="1" customWidth="1"/>
    <col min="12297" max="12297" width="15.42578125" style="29" bestFit="1" customWidth="1"/>
    <col min="12298" max="12298" width="9.42578125" style="29" bestFit="1" customWidth="1"/>
    <col min="12299" max="12299" width="15.42578125" style="29" bestFit="1" customWidth="1"/>
    <col min="12300" max="12300" width="9.42578125" style="29" bestFit="1" customWidth="1"/>
    <col min="12301" max="12544" width="9.140625" style="29"/>
    <col min="12545" max="12545" width="15.85546875" style="29" customWidth="1"/>
    <col min="12546" max="12546" width="50.7109375" style="29" customWidth="1"/>
    <col min="12547" max="12547" width="20.140625" style="29" customWidth="1"/>
    <col min="12548" max="12549" width="17.7109375" style="29" bestFit="1" customWidth="1"/>
    <col min="12550" max="12550" width="16.5703125" style="29" bestFit="1" customWidth="1"/>
    <col min="12551" max="12551" width="15.7109375" style="29" bestFit="1" customWidth="1"/>
    <col min="12552" max="12552" width="18.42578125" style="29" bestFit="1" customWidth="1"/>
    <col min="12553" max="12553" width="15.42578125" style="29" bestFit="1" customWidth="1"/>
    <col min="12554" max="12554" width="9.42578125" style="29" bestFit="1" customWidth="1"/>
    <col min="12555" max="12555" width="15.42578125" style="29" bestFit="1" customWidth="1"/>
    <col min="12556" max="12556" width="9.42578125" style="29" bestFit="1" customWidth="1"/>
    <col min="12557" max="12800" width="9.140625" style="29"/>
    <col min="12801" max="12801" width="15.85546875" style="29" customWidth="1"/>
    <col min="12802" max="12802" width="50.7109375" style="29" customWidth="1"/>
    <col min="12803" max="12803" width="20.140625" style="29" customWidth="1"/>
    <col min="12804" max="12805" width="17.7109375" style="29" bestFit="1" customWidth="1"/>
    <col min="12806" max="12806" width="16.5703125" style="29" bestFit="1" customWidth="1"/>
    <col min="12807" max="12807" width="15.7109375" style="29" bestFit="1" customWidth="1"/>
    <col min="12808" max="12808" width="18.42578125" style="29" bestFit="1" customWidth="1"/>
    <col min="12809" max="12809" width="15.42578125" style="29" bestFit="1" customWidth="1"/>
    <col min="12810" max="12810" width="9.42578125" style="29" bestFit="1" customWidth="1"/>
    <col min="12811" max="12811" width="15.42578125" style="29" bestFit="1" customWidth="1"/>
    <col min="12812" max="12812" width="9.42578125" style="29" bestFit="1" customWidth="1"/>
    <col min="12813" max="13056" width="9.140625" style="29"/>
    <col min="13057" max="13057" width="15.85546875" style="29" customWidth="1"/>
    <col min="13058" max="13058" width="50.7109375" style="29" customWidth="1"/>
    <col min="13059" max="13059" width="20.140625" style="29" customWidth="1"/>
    <col min="13060" max="13061" width="17.7109375" style="29" bestFit="1" customWidth="1"/>
    <col min="13062" max="13062" width="16.5703125" style="29" bestFit="1" customWidth="1"/>
    <col min="13063" max="13063" width="15.7109375" style="29" bestFit="1" customWidth="1"/>
    <col min="13064" max="13064" width="18.42578125" style="29" bestFit="1" customWidth="1"/>
    <col min="13065" max="13065" width="15.42578125" style="29" bestFit="1" customWidth="1"/>
    <col min="13066" max="13066" width="9.42578125" style="29" bestFit="1" customWidth="1"/>
    <col min="13067" max="13067" width="15.42578125" style="29" bestFit="1" customWidth="1"/>
    <col min="13068" max="13068" width="9.42578125" style="29" bestFit="1" customWidth="1"/>
    <col min="13069" max="13312" width="9.140625" style="29"/>
    <col min="13313" max="13313" width="15.85546875" style="29" customWidth="1"/>
    <col min="13314" max="13314" width="50.7109375" style="29" customWidth="1"/>
    <col min="13315" max="13315" width="20.140625" style="29" customWidth="1"/>
    <col min="13316" max="13317" width="17.7109375" style="29" bestFit="1" customWidth="1"/>
    <col min="13318" max="13318" width="16.5703125" style="29" bestFit="1" customWidth="1"/>
    <col min="13319" max="13319" width="15.7109375" style="29" bestFit="1" customWidth="1"/>
    <col min="13320" max="13320" width="18.42578125" style="29" bestFit="1" customWidth="1"/>
    <col min="13321" max="13321" width="15.42578125" style="29" bestFit="1" customWidth="1"/>
    <col min="13322" max="13322" width="9.42578125" style="29" bestFit="1" customWidth="1"/>
    <col min="13323" max="13323" width="15.42578125" style="29" bestFit="1" customWidth="1"/>
    <col min="13324" max="13324" width="9.42578125" style="29" bestFit="1" customWidth="1"/>
    <col min="13325" max="13568" width="9.140625" style="29"/>
    <col min="13569" max="13569" width="15.85546875" style="29" customWidth="1"/>
    <col min="13570" max="13570" width="50.7109375" style="29" customWidth="1"/>
    <col min="13571" max="13571" width="20.140625" style="29" customWidth="1"/>
    <col min="13572" max="13573" width="17.7109375" style="29" bestFit="1" customWidth="1"/>
    <col min="13574" max="13574" width="16.5703125" style="29" bestFit="1" customWidth="1"/>
    <col min="13575" max="13575" width="15.7109375" style="29" bestFit="1" customWidth="1"/>
    <col min="13576" max="13576" width="18.42578125" style="29" bestFit="1" customWidth="1"/>
    <col min="13577" max="13577" width="15.42578125" style="29" bestFit="1" customWidth="1"/>
    <col min="13578" max="13578" width="9.42578125" style="29" bestFit="1" customWidth="1"/>
    <col min="13579" max="13579" width="15.42578125" style="29" bestFit="1" customWidth="1"/>
    <col min="13580" max="13580" width="9.42578125" style="29" bestFit="1" customWidth="1"/>
    <col min="13581" max="13824" width="9.140625" style="29"/>
    <col min="13825" max="13825" width="15.85546875" style="29" customWidth="1"/>
    <col min="13826" max="13826" width="50.7109375" style="29" customWidth="1"/>
    <col min="13827" max="13827" width="20.140625" style="29" customWidth="1"/>
    <col min="13828" max="13829" width="17.7109375" style="29" bestFit="1" customWidth="1"/>
    <col min="13830" max="13830" width="16.5703125" style="29" bestFit="1" customWidth="1"/>
    <col min="13831" max="13831" width="15.7109375" style="29" bestFit="1" customWidth="1"/>
    <col min="13832" max="13832" width="18.42578125" style="29" bestFit="1" customWidth="1"/>
    <col min="13833" max="13833" width="15.42578125" style="29" bestFit="1" customWidth="1"/>
    <col min="13834" max="13834" width="9.42578125" style="29" bestFit="1" customWidth="1"/>
    <col min="13835" max="13835" width="15.42578125" style="29" bestFit="1" customWidth="1"/>
    <col min="13836" max="13836" width="9.42578125" style="29" bestFit="1" customWidth="1"/>
    <col min="13837" max="14080" width="9.140625" style="29"/>
    <col min="14081" max="14081" width="15.85546875" style="29" customWidth="1"/>
    <col min="14082" max="14082" width="50.7109375" style="29" customWidth="1"/>
    <col min="14083" max="14083" width="20.140625" style="29" customWidth="1"/>
    <col min="14084" max="14085" width="17.7109375" style="29" bestFit="1" customWidth="1"/>
    <col min="14086" max="14086" width="16.5703125" style="29" bestFit="1" customWidth="1"/>
    <col min="14087" max="14087" width="15.7109375" style="29" bestFit="1" customWidth="1"/>
    <col min="14088" max="14088" width="18.42578125" style="29" bestFit="1" customWidth="1"/>
    <col min="14089" max="14089" width="15.42578125" style="29" bestFit="1" customWidth="1"/>
    <col min="14090" max="14090" width="9.42578125" style="29" bestFit="1" customWidth="1"/>
    <col min="14091" max="14091" width="15.42578125" style="29" bestFit="1" customWidth="1"/>
    <col min="14092" max="14092" width="9.42578125" style="29" bestFit="1" customWidth="1"/>
    <col min="14093" max="14336" width="9.140625" style="29"/>
    <col min="14337" max="14337" width="15.85546875" style="29" customWidth="1"/>
    <col min="14338" max="14338" width="50.7109375" style="29" customWidth="1"/>
    <col min="14339" max="14339" width="20.140625" style="29" customWidth="1"/>
    <col min="14340" max="14341" width="17.7109375" style="29" bestFit="1" customWidth="1"/>
    <col min="14342" max="14342" width="16.5703125" style="29" bestFit="1" customWidth="1"/>
    <col min="14343" max="14343" width="15.7109375" style="29" bestFit="1" customWidth="1"/>
    <col min="14344" max="14344" width="18.42578125" style="29" bestFit="1" customWidth="1"/>
    <col min="14345" max="14345" width="15.42578125" style="29" bestFit="1" customWidth="1"/>
    <col min="14346" max="14346" width="9.42578125" style="29" bestFit="1" customWidth="1"/>
    <col min="14347" max="14347" width="15.42578125" style="29" bestFit="1" customWidth="1"/>
    <col min="14348" max="14348" width="9.42578125" style="29" bestFit="1" customWidth="1"/>
    <col min="14349" max="14592" width="9.140625" style="29"/>
    <col min="14593" max="14593" width="15.85546875" style="29" customWidth="1"/>
    <col min="14594" max="14594" width="50.7109375" style="29" customWidth="1"/>
    <col min="14595" max="14595" width="20.140625" style="29" customWidth="1"/>
    <col min="14596" max="14597" width="17.7109375" style="29" bestFit="1" customWidth="1"/>
    <col min="14598" max="14598" width="16.5703125" style="29" bestFit="1" customWidth="1"/>
    <col min="14599" max="14599" width="15.7109375" style="29" bestFit="1" customWidth="1"/>
    <col min="14600" max="14600" width="18.42578125" style="29" bestFit="1" customWidth="1"/>
    <col min="14601" max="14601" width="15.42578125" style="29" bestFit="1" customWidth="1"/>
    <col min="14602" max="14602" width="9.42578125" style="29" bestFit="1" customWidth="1"/>
    <col min="14603" max="14603" width="15.42578125" style="29" bestFit="1" customWidth="1"/>
    <col min="14604" max="14604" width="9.42578125" style="29" bestFit="1" customWidth="1"/>
    <col min="14605" max="14848" width="9.140625" style="29"/>
    <col min="14849" max="14849" width="15.85546875" style="29" customWidth="1"/>
    <col min="14850" max="14850" width="50.7109375" style="29" customWidth="1"/>
    <col min="14851" max="14851" width="20.140625" style="29" customWidth="1"/>
    <col min="14852" max="14853" width="17.7109375" style="29" bestFit="1" customWidth="1"/>
    <col min="14854" max="14854" width="16.5703125" style="29" bestFit="1" customWidth="1"/>
    <col min="14855" max="14855" width="15.7109375" style="29" bestFit="1" customWidth="1"/>
    <col min="14856" max="14856" width="18.42578125" style="29" bestFit="1" customWidth="1"/>
    <col min="14857" max="14857" width="15.42578125" style="29" bestFit="1" customWidth="1"/>
    <col min="14858" max="14858" width="9.42578125" style="29" bestFit="1" customWidth="1"/>
    <col min="14859" max="14859" width="15.42578125" style="29" bestFit="1" customWidth="1"/>
    <col min="14860" max="14860" width="9.42578125" style="29" bestFit="1" customWidth="1"/>
    <col min="14861" max="15104" width="9.140625" style="29"/>
    <col min="15105" max="15105" width="15.85546875" style="29" customWidth="1"/>
    <col min="15106" max="15106" width="50.7109375" style="29" customWidth="1"/>
    <col min="15107" max="15107" width="20.140625" style="29" customWidth="1"/>
    <col min="15108" max="15109" width="17.7109375" style="29" bestFit="1" customWidth="1"/>
    <col min="15110" max="15110" width="16.5703125" style="29" bestFit="1" customWidth="1"/>
    <col min="15111" max="15111" width="15.7109375" style="29" bestFit="1" customWidth="1"/>
    <col min="15112" max="15112" width="18.42578125" style="29" bestFit="1" customWidth="1"/>
    <col min="15113" max="15113" width="15.42578125" style="29" bestFit="1" customWidth="1"/>
    <col min="15114" max="15114" width="9.42578125" style="29" bestFit="1" customWidth="1"/>
    <col min="15115" max="15115" width="15.42578125" style="29" bestFit="1" customWidth="1"/>
    <col min="15116" max="15116" width="9.42578125" style="29" bestFit="1" customWidth="1"/>
    <col min="15117" max="15360" width="9.140625" style="29"/>
    <col min="15361" max="15361" width="15.85546875" style="29" customWidth="1"/>
    <col min="15362" max="15362" width="50.7109375" style="29" customWidth="1"/>
    <col min="15363" max="15363" width="20.140625" style="29" customWidth="1"/>
    <col min="15364" max="15365" width="17.7109375" style="29" bestFit="1" customWidth="1"/>
    <col min="15366" max="15366" width="16.5703125" style="29" bestFit="1" customWidth="1"/>
    <col min="15367" max="15367" width="15.7109375" style="29" bestFit="1" customWidth="1"/>
    <col min="15368" max="15368" width="18.42578125" style="29" bestFit="1" customWidth="1"/>
    <col min="15369" max="15369" width="15.42578125" style="29" bestFit="1" customWidth="1"/>
    <col min="15370" max="15370" width="9.42578125" style="29" bestFit="1" customWidth="1"/>
    <col min="15371" max="15371" width="15.42578125" style="29" bestFit="1" customWidth="1"/>
    <col min="15372" max="15372" width="9.42578125" style="29" bestFit="1" customWidth="1"/>
    <col min="15373" max="15616" width="9.140625" style="29"/>
    <col min="15617" max="15617" width="15.85546875" style="29" customWidth="1"/>
    <col min="15618" max="15618" width="50.7109375" style="29" customWidth="1"/>
    <col min="15619" max="15619" width="20.140625" style="29" customWidth="1"/>
    <col min="15620" max="15621" width="17.7109375" style="29" bestFit="1" customWidth="1"/>
    <col min="15622" max="15622" width="16.5703125" style="29" bestFit="1" customWidth="1"/>
    <col min="15623" max="15623" width="15.7109375" style="29" bestFit="1" customWidth="1"/>
    <col min="15624" max="15624" width="18.42578125" style="29" bestFit="1" customWidth="1"/>
    <col min="15625" max="15625" width="15.42578125" style="29" bestFit="1" customWidth="1"/>
    <col min="15626" max="15626" width="9.42578125" style="29" bestFit="1" customWidth="1"/>
    <col min="15627" max="15627" width="15.42578125" style="29" bestFit="1" customWidth="1"/>
    <col min="15628" max="15628" width="9.42578125" style="29" bestFit="1" customWidth="1"/>
    <col min="15629" max="15872" width="9.140625" style="29"/>
    <col min="15873" max="15873" width="15.85546875" style="29" customWidth="1"/>
    <col min="15874" max="15874" width="50.7109375" style="29" customWidth="1"/>
    <col min="15875" max="15875" width="20.140625" style="29" customWidth="1"/>
    <col min="15876" max="15877" width="17.7109375" style="29" bestFit="1" customWidth="1"/>
    <col min="15878" max="15878" width="16.5703125" style="29" bestFit="1" customWidth="1"/>
    <col min="15879" max="15879" width="15.7109375" style="29" bestFit="1" customWidth="1"/>
    <col min="15880" max="15880" width="18.42578125" style="29" bestFit="1" customWidth="1"/>
    <col min="15881" max="15881" width="15.42578125" style="29" bestFit="1" customWidth="1"/>
    <col min="15882" max="15882" width="9.42578125" style="29" bestFit="1" customWidth="1"/>
    <col min="15883" max="15883" width="15.42578125" style="29" bestFit="1" customWidth="1"/>
    <col min="15884" max="15884" width="9.42578125" style="29" bestFit="1" customWidth="1"/>
    <col min="15885" max="16128" width="9.140625" style="29"/>
    <col min="16129" max="16129" width="15.85546875" style="29" customWidth="1"/>
    <col min="16130" max="16130" width="50.7109375" style="29" customWidth="1"/>
    <col min="16131" max="16131" width="20.140625" style="29" customWidth="1"/>
    <col min="16132" max="16133" width="17.7109375" style="29" bestFit="1" customWidth="1"/>
    <col min="16134" max="16134" width="16.5703125" style="29" bestFit="1" customWidth="1"/>
    <col min="16135" max="16135" width="15.7109375" style="29" bestFit="1" customWidth="1"/>
    <col min="16136" max="16136" width="18.42578125" style="29" bestFit="1" customWidth="1"/>
    <col min="16137" max="16137" width="15.42578125" style="29" bestFit="1" customWidth="1"/>
    <col min="16138" max="16138" width="9.42578125" style="29" bestFit="1" customWidth="1"/>
    <col min="16139" max="16139" width="15.42578125" style="29" bestFit="1" customWidth="1"/>
    <col min="16140" max="16140" width="9.42578125" style="29" bestFit="1" customWidth="1"/>
    <col min="16141" max="16384" width="9.140625" style="29"/>
  </cols>
  <sheetData>
    <row r="1" spans="1:15" ht="18" hidden="1" customHeight="1" x14ac:dyDescent="0.2">
      <c r="A1" s="147"/>
      <c r="B1" s="147"/>
      <c r="C1" s="147"/>
      <c r="D1" s="147"/>
      <c r="E1" s="147"/>
      <c r="F1" s="147"/>
      <c r="G1" s="147"/>
      <c r="H1" s="147"/>
      <c r="I1" s="147"/>
      <c r="J1" s="147"/>
      <c r="K1" s="147"/>
      <c r="L1" s="140"/>
      <c r="M1" s="140"/>
      <c r="N1" s="140"/>
      <c r="O1" s="140"/>
    </row>
    <row r="2" spans="1:15" ht="15.75" hidden="1" customHeight="1" x14ac:dyDescent="0.2">
      <c r="A2" s="308"/>
      <c r="B2" s="308"/>
      <c r="C2" s="308"/>
      <c r="D2" s="308"/>
      <c r="E2" s="308"/>
      <c r="F2" s="308"/>
      <c r="G2" s="308"/>
      <c r="H2" s="308"/>
      <c r="I2" s="308"/>
      <c r="J2" s="308"/>
      <c r="K2" s="308"/>
      <c r="L2" s="140"/>
      <c r="M2" s="140"/>
      <c r="N2" s="140"/>
      <c r="O2" s="140"/>
    </row>
    <row r="3" spans="1:15" ht="18" hidden="1" customHeight="1" x14ac:dyDescent="0.2">
      <c r="A3" s="147"/>
      <c r="B3" s="147"/>
      <c r="C3" s="147"/>
      <c r="D3" s="147"/>
      <c r="E3" s="147"/>
      <c r="F3" s="147"/>
      <c r="G3" s="147"/>
      <c r="H3" s="147"/>
      <c r="I3" s="148"/>
      <c r="J3" s="148"/>
      <c r="K3" s="148"/>
      <c r="L3" s="140"/>
      <c r="M3" s="140"/>
      <c r="N3" s="140"/>
      <c r="O3" s="140"/>
    </row>
    <row r="4" spans="1:15" ht="18" x14ac:dyDescent="0.2">
      <c r="A4" s="147"/>
      <c r="B4" s="147"/>
      <c r="C4" s="147"/>
      <c r="D4" s="147"/>
      <c r="E4" s="147"/>
      <c r="F4" s="147"/>
      <c r="G4" s="147"/>
      <c r="H4" s="147"/>
      <c r="I4" s="148"/>
      <c r="J4" s="148"/>
      <c r="K4" s="148"/>
      <c r="L4" s="140"/>
      <c r="M4" s="140"/>
      <c r="N4" s="140"/>
      <c r="O4" s="140"/>
    </row>
    <row r="5" spans="1:15" ht="15.75" customHeight="1" x14ac:dyDescent="0.2">
      <c r="A5" s="308" t="s">
        <v>259</v>
      </c>
      <c r="B5" s="308"/>
      <c r="C5" s="308"/>
      <c r="D5" s="308"/>
      <c r="E5" s="308"/>
      <c r="F5" s="308"/>
      <c r="G5" s="308"/>
      <c r="H5" s="308"/>
      <c r="I5" s="35"/>
      <c r="J5" s="35"/>
      <c r="K5" s="35"/>
      <c r="L5" s="140"/>
      <c r="M5" s="140"/>
      <c r="N5" s="140"/>
      <c r="O5" s="140"/>
    </row>
    <row r="6" spans="1:15" ht="18" x14ac:dyDescent="0.2">
      <c r="A6" s="147"/>
      <c r="B6" s="147"/>
      <c r="C6" s="147"/>
      <c r="D6" s="147"/>
      <c r="E6" s="147"/>
      <c r="F6" s="147"/>
      <c r="G6" s="147"/>
      <c r="H6" s="147"/>
      <c r="I6" s="148"/>
      <c r="J6" s="148"/>
      <c r="K6" s="148"/>
      <c r="L6" s="140"/>
      <c r="M6" s="140"/>
      <c r="N6" s="140"/>
      <c r="O6" s="140"/>
    </row>
    <row r="7" spans="1:15" s="30" customFormat="1" ht="42.75" x14ac:dyDescent="0.25">
      <c r="A7" s="307" t="s">
        <v>3</v>
      </c>
      <c r="B7" s="307"/>
      <c r="C7" s="159" t="s">
        <v>606</v>
      </c>
      <c r="D7" s="159" t="s">
        <v>588</v>
      </c>
      <c r="E7" s="159" t="s">
        <v>589</v>
      </c>
      <c r="F7" s="159" t="s">
        <v>607</v>
      </c>
      <c r="G7" s="154" t="s">
        <v>260</v>
      </c>
      <c r="H7" s="154" t="s">
        <v>261</v>
      </c>
      <c r="I7" s="141"/>
      <c r="J7" s="141"/>
      <c r="K7" s="141"/>
      <c r="L7" s="141"/>
      <c r="M7" s="141"/>
      <c r="N7" s="141"/>
      <c r="O7" s="141"/>
    </row>
    <row r="8" spans="1:15" s="31" customFormat="1" x14ac:dyDescent="0.2">
      <c r="A8" s="306">
        <v>1</v>
      </c>
      <c r="B8" s="306"/>
      <c r="C8" s="155">
        <v>2</v>
      </c>
      <c r="D8" s="155">
        <v>3</v>
      </c>
      <c r="E8" s="155">
        <v>4.3333333333333304</v>
      </c>
      <c r="F8" s="155">
        <v>5.0833333333333304</v>
      </c>
      <c r="G8" s="155">
        <v>6</v>
      </c>
      <c r="H8" s="155">
        <v>7</v>
      </c>
      <c r="I8" s="143"/>
      <c r="J8" s="143"/>
      <c r="K8" s="143"/>
      <c r="L8" s="143"/>
      <c r="M8" s="142"/>
      <c r="N8" s="142"/>
      <c r="O8" s="142"/>
    </row>
    <row r="9" spans="1:15" ht="12.75" customHeight="1" x14ac:dyDescent="0.2">
      <c r="A9" s="156" t="s">
        <v>256</v>
      </c>
      <c r="B9" s="156" t="s">
        <v>26</v>
      </c>
      <c r="C9" s="157" t="s">
        <v>28</v>
      </c>
      <c r="D9" s="157" t="s">
        <v>28</v>
      </c>
      <c r="E9" s="157" t="s">
        <v>28</v>
      </c>
      <c r="F9" s="157" t="s">
        <v>28</v>
      </c>
      <c r="G9" s="157" t="s">
        <v>26</v>
      </c>
      <c r="H9" s="157" t="s">
        <v>26</v>
      </c>
      <c r="I9" s="151"/>
      <c r="J9" s="151"/>
      <c r="K9" s="151"/>
      <c r="L9" s="151"/>
      <c r="M9" s="152"/>
      <c r="N9" s="152"/>
      <c r="O9" s="152"/>
    </row>
    <row r="10" spans="1:15" x14ac:dyDescent="0.2">
      <c r="A10" s="207" t="s">
        <v>257</v>
      </c>
      <c r="B10" s="208" t="s">
        <v>26</v>
      </c>
      <c r="C10" s="211">
        <f t="shared" ref="C10:F11" si="0">+C11</f>
        <v>0</v>
      </c>
      <c r="D10" s="212">
        <f t="shared" si="0"/>
        <v>0</v>
      </c>
      <c r="E10" s="212">
        <f t="shared" si="0"/>
        <v>0</v>
      </c>
      <c r="F10" s="211">
        <f t="shared" si="0"/>
        <v>0</v>
      </c>
      <c r="G10" s="211" t="e">
        <f t="shared" ref="G10:G19" si="1">+F10/C10*100</f>
        <v>#DIV/0!</v>
      </c>
      <c r="H10" s="211" t="e">
        <f t="shared" ref="H10:H19" si="2">+F10/E10*100</f>
        <v>#DIV/0!</v>
      </c>
      <c r="I10" s="151"/>
      <c r="J10" s="151"/>
      <c r="K10" s="151"/>
      <c r="L10" s="151"/>
      <c r="M10" s="169"/>
      <c r="N10" s="169"/>
      <c r="O10" s="169"/>
    </row>
    <row r="11" spans="1:15" x14ac:dyDescent="0.2">
      <c r="A11" s="206" t="s">
        <v>57</v>
      </c>
      <c r="B11" s="182" t="s">
        <v>58</v>
      </c>
      <c r="C11" s="209">
        <f t="shared" si="0"/>
        <v>0</v>
      </c>
      <c r="D11" s="210">
        <f t="shared" si="0"/>
        <v>0</v>
      </c>
      <c r="E11" s="210">
        <f t="shared" si="0"/>
        <v>0</v>
      </c>
      <c r="F11" s="209">
        <f t="shared" si="0"/>
        <v>0</v>
      </c>
      <c r="G11" s="209" t="e">
        <f t="shared" si="1"/>
        <v>#DIV/0!</v>
      </c>
      <c r="H11" s="209" t="e">
        <f t="shared" si="2"/>
        <v>#DIV/0!</v>
      </c>
      <c r="I11" s="151"/>
      <c r="J11" s="151"/>
      <c r="K11" s="151"/>
      <c r="L11" s="151"/>
      <c r="M11" s="169"/>
      <c r="N11" s="169"/>
      <c r="O11" s="169"/>
    </row>
    <row r="12" spans="1:15" x14ac:dyDescent="0.2">
      <c r="A12" s="173" t="s">
        <v>60</v>
      </c>
      <c r="B12" s="153" t="s">
        <v>61</v>
      </c>
      <c r="C12" s="149">
        <v>0</v>
      </c>
      <c r="D12" s="150">
        <v>0</v>
      </c>
      <c r="E12" s="150">
        <v>0</v>
      </c>
      <c r="F12" s="149">
        <v>0</v>
      </c>
      <c r="G12" s="176" t="e">
        <f t="shared" si="1"/>
        <v>#DIV/0!</v>
      </c>
      <c r="H12" s="176" t="e">
        <f t="shared" si="2"/>
        <v>#DIV/0!</v>
      </c>
      <c r="I12" s="151"/>
      <c r="J12" s="151"/>
      <c r="K12" s="151"/>
      <c r="L12" s="151"/>
      <c r="M12" s="152"/>
      <c r="N12" s="152"/>
      <c r="O12" s="152"/>
    </row>
    <row r="13" spans="1:15" x14ac:dyDescent="0.2">
      <c r="A13" s="207" t="s">
        <v>508</v>
      </c>
      <c r="B13" s="208" t="s">
        <v>26</v>
      </c>
      <c r="C13" s="211">
        <f>+C14+C16+C18</f>
        <v>0</v>
      </c>
      <c r="D13" s="212">
        <f>+D14+D16+D18</f>
        <v>0</v>
      </c>
      <c r="E13" s="212">
        <f>+E14+E16+E18</f>
        <v>0</v>
      </c>
      <c r="F13" s="211">
        <f>+F14+F16+F18</f>
        <v>0</v>
      </c>
      <c r="G13" s="211" t="e">
        <f t="shared" si="1"/>
        <v>#DIV/0!</v>
      </c>
      <c r="H13" s="211" t="e">
        <f t="shared" si="2"/>
        <v>#DIV/0!</v>
      </c>
      <c r="I13" s="151"/>
      <c r="J13" s="151"/>
      <c r="K13" s="151"/>
      <c r="L13" s="151"/>
      <c r="M13" s="169"/>
      <c r="N13" s="169"/>
      <c r="O13" s="169"/>
    </row>
    <row r="14" spans="1:15" x14ac:dyDescent="0.2">
      <c r="A14" s="206" t="s">
        <v>81</v>
      </c>
      <c r="B14" s="182" t="s">
        <v>485</v>
      </c>
      <c r="C14" s="209">
        <f>+C15</f>
        <v>0</v>
      </c>
      <c r="D14" s="210">
        <f>+D15</f>
        <v>0</v>
      </c>
      <c r="E14" s="210">
        <f>+E15</f>
        <v>0</v>
      </c>
      <c r="F14" s="209">
        <f>+F15</f>
        <v>0</v>
      </c>
      <c r="G14" s="209" t="e">
        <f t="shared" si="1"/>
        <v>#DIV/0!</v>
      </c>
      <c r="H14" s="209" t="e">
        <f t="shared" si="2"/>
        <v>#DIV/0!</v>
      </c>
      <c r="I14" s="151"/>
      <c r="J14" s="151"/>
      <c r="K14" s="151"/>
      <c r="L14" s="151"/>
      <c r="M14" s="169"/>
      <c r="N14" s="169"/>
      <c r="O14" s="169"/>
    </row>
    <row r="15" spans="1:15" x14ac:dyDescent="0.2">
      <c r="A15" s="173" t="s">
        <v>83</v>
      </c>
      <c r="B15" s="153" t="s">
        <v>485</v>
      </c>
      <c r="C15" s="149">
        <v>0</v>
      </c>
      <c r="D15" s="150">
        <v>0</v>
      </c>
      <c r="E15" s="150">
        <v>0</v>
      </c>
      <c r="F15" s="149">
        <v>0</v>
      </c>
      <c r="G15" s="176" t="e">
        <f t="shared" si="1"/>
        <v>#DIV/0!</v>
      </c>
      <c r="H15" s="176" t="e">
        <f t="shared" si="2"/>
        <v>#DIV/0!</v>
      </c>
      <c r="I15" s="152"/>
      <c r="J15" s="152"/>
      <c r="K15" s="152"/>
      <c r="L15" s="152"/>
      <c r="M15" s="152"/>
      <c r="N15" s="152"/>
      <c r="O15" s="152"/>
    </row>
    <row r="16" spans="1:15" x14ac:dyDescent="0.2">
      <c r="A16" s="206" t="s">
        <v>57</v>
      </c>
      <c r="B16" s="182" t="s">
        <v>58</v>
      </c>
      <c r="C16" s="209">
        <f>+C17</f>
        <v>0</v>
      </c>
      <c r="D16" s="210">
        <f>+D17</f>
        <v>0</v>
      </c>
      <c r="E16" s="210">
        <f>+E17</f>
        <v>0</v>
      </c>
      <c r="F16" s="209">
        <f>+F17</f>
        <v>0</v>
      </c>
      <c r="G16" s="209" t="e">
        <f t="shared" si="1"/>
        <v>#DIV/0!</v>
      </c>
      <c r="H16" s="209" t="e">
        <f t="shared" si="2"/>
        <v>#DIV/0!</v>
      </c>
      <c r="I16" s="151"/>
      <c r="J16" s="151"/>
      <c r="K16" s="151"/>
      <c r="L16" s="151"/>
      <c r="M16" s="169"/>
      <c r="N16" s="169"/>
      <c r="O16" s="169"/>
    </row>
    <row r="17" spans="1:15" x14ac:dyDescent="0.2">
      <c r="A17" s="173" t="s">
        <v>60</v>
      </c>
      <c r="B17" s="153" t="s">
        <v>61</v>
      </c>
      <c r="C17" s="149">
        <v>0</v>
      </c>
      <c r="D17" s="150">
        <v>0</v>
      </c>
      <c r="E17" s="150">
        <v>0</v>
      </c>
      <c r="F17" s="149">
        <v>0</v>
      </c>
      <c r="G17" s="176" t="e">
        <f t="shared" si="1"/>
        <v>#DIV/0!</v>
      </c>
      <c r="H17" s="176" t="e">
        <f t="shared" si="2"/>
        <v>#DIV/0!</v>
      </c>
      <c r="I17" s="152"/>
      <c r="J17" s="152"/>
      <c r="K17" s="152"/>
      <c r="L17" s="152"/>
      <c r="M17" s="152"/>
      <c r="N17" s="152"/>
      <c r="O17" s="152"/>
    </row>
    <row r="18" spans="1:15" x14ac:dyDescent="0.2">
      <c r="A18" s="206" t="s">
        <v>62</v>
      </c>
      <c r="B18" s="182" t="s">
        <v>63</v>
      </c>
      <c r="C18" s="209">
        <f>+C19</f>
        <v>0</v>
      </c>
      <c r="D18" s="210">
        <f>+D19</f>
        <v>0</v>
      </c>
      <c r="E18" s="210">
        <f>+E19</f>
        <v>0</v>
      </c>
      <c r="F18" s="209">
        <f>+F19</f>
        <v>0</v>
      </c>
      <c r="G18" s="209" t="e">
        <f t="shared" si="1"/>
        <v>#DIV/0!</v>
      </c>
      <c r="H18" s="209" t="e">
        <f t="shared" si="2"/>
        <v>#DIV/0!</v>
      </c>
      <c r="I18" s="151"/>
      <c r="J18" s="151"/>
      <c r="K18" s="151"/>
      <c r="L18" s="151"/>
      <c r="M18" s="169"/>
      <c r="N18" s="169"/>
      <c r="O18" s="169"/>
    </row>
    <row r="19" spans="1:15" x14ac:dyDescent="0.2">
      <c r="A19" s="173" t="s">
        <v>75</v>
      </c>
      <c r="B19" s="153" t="s">
        <v>76</v>
      </c>
      <c r="C19" s="149">
        <v>0</v>
      </c>
      <c r="D19" s="150">
        <v>0</v>
      </c>
      <c r="E19" s="150">
        <v>0</v>
      </c>
      <c r="F19" s="149">
        <v>0</v>
      </c>
      <c r="G19" s="176" t="e">
        <f t="shared" si="1"/>
        <v>#DIV/0!</v>
      </c>
      <c r="H19" s="176" t="e">
        <f t="shared" si="2"/>
        <v>#DIV/0!</v>
      </c>
      <c r="I19" s="152"/>
      <c r="J19" s="152"/>
      <c r="K19" s="152"/>
      <c r="L19" s="152"/>
      <c r="M19" s="152"/>
      <c r="N19" s="152"/>
      <c r="O19" s="152"/>
    </row>
  </sheetData>
  <mergeCells count="4">
    <mergeCell ref="A2:K2"/>
    <mergeCell ref="A8:B8"/>
    <mergeCell ref="A7:B7"/>
    <mergeCell ref="A5:H5"/>
  </mergeCells>
  <pageMargins left="0.7" right="0.7" top="0.75" bottom="0.75" header="0.3" footer="0.3"/>
  <pageSetup paperSize="9" scale="61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97"/>
  <sheetViews>
    <sheetView tabSelected="1" workbookViewId="0">
      <selection activeCell="F55" sqref="F55"/>
    </sheetView>
  </sheetViews>
  <sheetFormatPr defaultRowHeight="15" x14ac:dyDescent="0.25"/>
  <cols>
    <col min="1" max="1" width="18.42578125" customWidth="1"/>
    <col min="2" max="2" width="37.85546875" customWidth="1"/>
    <col min="3" max="3" width="21.7109375" customWidth="1"/>
    <col min="4" max="4" width="21.5703125" customWidth="1"/>
    <col min="5" max="5" width="18.5703125" customWidth="1"/>
    <col min="6" max="6" width="14.5703125" customWidth="1"/>
    <col min="7" max="7" width="9" bestFit="1" customWidth="1"/>
    <col min="8" max="8" width="10.5703125" bestFit="1" customWidth="1"/>
    <col min="9" max="9" width="11.28515625" bestFit="1" customWidth="1"/>
  </cols>
  <sheetData>
    <row r="1" spans="1:8" ht="15.75" x14ac:dyDescent="0.25">
      <c r="A1" s="224" t="s">
        <v>594</v>
      </c>
    </row>
    <row r="2" spans="1:8" ht="15.75" x14ac:dyDescent="0.25">
      <c r="A2" s="224" t="s">
        <v>595</v>
      </c>
    </row>
    <row r="3" spans="1:8" ht="15.75" x14ac:dyDescent="0.25">
      <c r="A3" s="224" t="s">
        <v>596</v>
      </c>
    </row>
    <row r="4" spans="1:8" ht="15.75" x14ac:dyDescent="0.25">
      <c r="A4" s="224" t="s">
        <v>597</v>
      </c>
    </row>
    <row r="7" spans="1:8" ht="15.75" x14ac:dyDescent="0.25">
      <c r="A7" s="308" t="s">
        <v>598</v>
      </c>
      <c r="B7" s="308"/>
      <c r="C7" s="308"/>
      <c r="D7" s="308"/>
      <c r="E7" s="308"/>
      <c r="F7" s="308"/>
    </row>
    <row r="8" spans="1:8" ht="15.75" x14ac:dyDescent="0.25">
      <c r="A8" s="308" t="s">
        <v>530</v>
      </c>
      <c r="B8" s="308"/>
      <c r="C8" s="308"/>
      <c r="D8" s="308"/>
      <c r="E8" s="308"/>
      <c r="F8" s="308"/>
    </row>
    <row r="9" spans="1:8" ht="18" x14ac:dyDescent="0.25">
      <c r="A9" s="167"/>
      <c r="B9" s="167"/>
      <c r="C9" s="167"/>
      <c r="D9" s="168"/>
      <c r="E9" s="168"/>
      <c r="F9" s="168"/>
    </row>
    <row r="10" spans="1:8" ht="57" x14ac:dyDescent="0.25">
      <c r="A10" s="314" t="s">
        <v>3</v>
      </c>
      <c r="B10" s="307"/>
      <c r="C10" s="159" t="s">
        <v>590</v>
      </c>
      <c r="D10" s="159" t="s">
        <v>591</v>
      </c>
      <c r="E10" s="159" t="s">
        <v>592</v>
      </c>
      <c r="F10" s="159" t="s">
        <v>531</v>
      </c>
    </row>
    <row r="11" spans="1:8" x14ac:dyDescent="0.25">
      <c r="A11" s="315">
        <v>1</v>
      </c>
      <c r="B11" s="306"/>
      <c r="C11" s="160">
        <v>2</v>
      </c>
      <c r="D11" s="160">
        <v>3</v>
      </c>
      <c r="E11" s="160">
        <v>4.3333333333333304</v>
      </c>
      <c r="F11" s="225">
        <v>5.0833333333333304</v>
      </c>
    </row>
    <row r="12" spans="1:8" ht="33.75" customHeight="1" x14ac:dyDescent="0.25">
      <c r="A12" s="226" t="s">
        <v>532</v>
      </c>
      <c r="B12" s="316" t="s">
        <v>533</v>
      </c>
      <c r="C12" s="316"/>
      <c r="D12" s="316"/>
      <c r="E12" s="316"/>
      <c r="F12" s="317"/>
    </row>
    <row r="13" spans="1:8" ht="27" customHeight="1" x14ac:dyDescent="0.25">
      <c r="A13" s="309" t="s">
        <v>599</v>
      </c>
      <c r="B13" s="310"/>
      <c r="C13" s="310"/>
      <c r="D13" s="310"/>
      <c r="E13" s="310"/>
      <c r="F13" s="311"/>
    </row>
    <row r="14" spans="1:8" ht="15" customHeight="1" x14ac:dyDescent="0.25">
      <c r="A14" s="161"/>
      <c r="B14" s="161" t="s">
        <v>608</v>
      </c>
      <c r="C14" s="163"/>
      <c r="D14" s="163"/>
      <c r="E14" s="174"/>
      <c r="F14" s="227"/>
    </row>
    <row r="15" spans="1:8" ht="36.75" customHeight="1" x14ac:dyDescent="0.25">
      <c r="A15" s="228">
        <v>1888</v>
      </c>
      <c r="B15" s="312" t="s">
        <v>600</v>
      </c>
      <c r="C15" s="312"/>
      <c r="D15" s="312"/>
      <c r="E15" s="312"/>
      <c r="F15" s="313"/>
    </row>
    <row r="16" spans="1:8" ht="15" customHeight="1" x14ac:dyDescent="0.25">
      <c r="A16" s="228"/>
      <c r="B16" s="162" t="s">
        <v>601</v>
      </c>
      <c r="C16" s="235">
        <f>SUM(C17+C28+C123+C319+C406+C62+C440+C457+C465)</f>
        <v>57480770</v>
      </c>
      <c r="D16" s="235">
        <f>SUM(D17+D28+D123+D319+D406+D62+D440+D457+D465)</f>
        <v>63100954</v>
      </c>
      <c r="E16" s="235">
        <f>SUM(E17+E28+E123+E319+E406+E62+E440+E457+E465)</f>
        <v>56736074.190000005</v>
      </c>
      <c r="F16" s="237">
        <f>+E16/D16*100</f>
        <v>89.913179743685021</v>
      </c>
      <c r="H16" s="275"/>
    </row>
    <row r="17" spans="1:9" ht="27.75" customHeight="1" x14ac:dyDescent="0.25">
      <c r="A17" s="229" t="s">
        <v>546</v>
      </c>
      <c r="B17" s="171" t="s">
        <v>547</v>
      </c>
      <c r="C17" s="235">
        <f>SUM(C18)</f>
        <v>26082491</v>
      </c>
      <c r="D17" s="235">
        <f>SUM(D18)-39270</f>
        <v>27417209</v>
      </c>
      <c r="E17" s="236">
        <f>SUM(E18)</f>
        <v>27304478.379999999</v>
      </c>
      <c r="F17" s="237">
        <f>+E17/D17*100</f>
        <v>99.588832619687878</v>
      </c>
      <c r="G17" s="235"/>
      <c r="H17" s="235"/>
      <c r="I17" s="236"/>
    </row>
    <row r="18" spans="1:9" ht="15" customHeight="1" x14ac:dyDescent="0.25">
      <c r="A18" s="230" t="s">
        <v>56</v>
      </c>
      <c r="B18" s="170" t="s">
        <v>55</v>
      </c>
      <c r="C18" s="238">
        <f>SUM(C19+C24)</f>
        <v>26082491</v>
      </c>
      <c r="D18" s="238">
        <f>SUM(D19+D24)</f>
        <v>27456479</v>
      </c>
      <c r="E18" s="254">
        <f>SUM(E19+E24)</f>
        <v>27304478.379999999</v>
      </c>
      <c r="F18" s="237">
        <f>+E18/D18*100</f>
        <v>99.446394346485576</v>
      </c>
    </row>
    <row r="19" spans="1:9" ht="15" customHeight="1" x14ac:dyDescent="0.25">
      <c r="A19" s="231" t="s">
        <v>83</v>
      </c>
      <c r="B19" s="170" t="s">
        <v>84</v>
      </c>
      <c r="C19" s="238">
        <v>25718321</v>
      </c>
      <c r="D19" s="238">
        <v>27092309</v>
      </c>
      <c r="E19" s="254">
        <f>SUM(E20:E23)</f>
        <v>26942406.149999999</v>
      </c>
      <c r="F19" s="237">
        <f>+E19/D19*100</f>
        <v>99.446695923924381</v>
      </c>
    </row>
    <row r="20" spans="1:9" ht="15" customHeight="1" x14ac:dyDescent="0.25">
      <c r="A20" s="232" t="s">
        <v>87</v>
      </c>
      <c r="B20" s="170" t="s">
        <v>88</v>
      </c>
      <c r="C20" s="177"/>
      <c r="D20" s="177"/>
      <c r="E20" s="254">
        <v>22510381.41</v>
      </c>
      <c r="F20" s="233"/>
    </row>
    <row r="21" spans="1:9" ht="15" customHeight="1" x14ac:dyDescent="0.25">
      <c r="A21" s="232" t="s">
        <v>375</v>
      </c>
      <c r="B21" s="170" t="s">
        <v>376</v>
      </c>
      <c r="C21" s="177"/>
      <c r="D21" s="177"/>
      <c r="E21" s="254">
        <v>47878.58</v>
      </c>
      <c r="F21" s="233"/>
    </row>
    <row r="22" spans="1:9" ht="15" customHeight="1" x14ac:dyDescent="0.25">
      <c r="A22" s="232" t="s">
        <v>93</v>
      </c>
      <c r="B22" s="170" t="s">
        <v>92</v>
      </c>
      <c r="C22" s="177"/>
      <c r="D22" s="177"/>
      <c r="E22" s="254">
        <f>350345.67+25800+46493.23+10815.23+225264.49+3200.44</f>
        <v>661919.05999999982</v>
      </c>
      <c r="F22" s="233"/>
    </row>
    <row r="23" spans="1:9" ht="15" customHeight="1" x14ac:dyDescent="0.25">
      <c r="A23" s="232" t="s">
        <v>96</v>
      </c>
      <c r="B23" s="170" t="s">
        <v>97</v>
      </c>
      <c r="C23" s="177"/>
      <c r="D23" s="177"/>
      <c r="E23" s="254">
        <v>3722227.1</v>
      </c>
      <c r="F23" s="233"/>
    </row>
    <row r="24" spans="1:9" ht="15" customHeight="1" x14ac:dyDescent="0.25">
      <c r="A24" s="231" t="s">
        <v>98</v>
      </c>
      <c r="B24" s="170" t="s">
        <v>99</v>
      </c>
      <c r="C24" s="238">
        <v>364170</v>
      </c>
      <c r="D24" s="238">
        <v>364170</v>
      </c>
      <c r="E24" s="254">
        <f>SUM(E25:E27)</f>
        <v>362072.23</v>
      </c>
      <c r="F24" s="237">
        <f>+E24/D24*100</f>
        <v>99.423958590768052</v>
      </c>
    </row>
    <row r="25" spans="1:9" ht="15" customHeight="1" x14ac:dyDescent="0.25">
      <c r="A25" s="232" t="s">
        <v>104</v>
      </c>
      <c r="B25" s="170" t="s">
        <v>105</v>
      </c>
      <c r="C25" s="177"/>
      <c r="D25" s="177"/>
      <c r="E25" s="254">
        <v>296691.23</v>
      </c>
      <c r="F25" s="233"/>
    </row>
    <row r="26" spans="1:9" ht="15" customHeight="1" x14ac:dyDescent="0.25">
      <c r="A26" s="232" t="s">
        <v>134</v>
      </c>
      <c r="B26" s="170" t="s">
        <v>135</v>
      </c>
      <c r="C26" s="177"/>
      <c r="D26" s="177"/>
      <c r="E26" s="254">
        <v>47715</v>
      </c>
      <c r="F26" s="233"/>
    </row>
    <row r="27" spans="1:9" ht="15" customHeight="1" x14ac:dyDescent="0.25">
      <c r="A27" s="232" t="s">
        <v>155</v>
      </c>
      <c r="B27" s="170" t="s">
        <v>156</v>
      </c>
      <c r="C27" s="177"/>
      <c r="D27" s="177"/>
      <c r="E27" s="254">
        <v>17666</v>
      </c>
      <c r="F27" s="233"/>
    </row>
    <row r="28" spans="1:9" ht="36" customHeight="1" x14ac:dyDescent="0.25">
      <c r="A28" s="229" t="s">
        <v>548</v>
      </c>
      <c r="B28" s="171" t="s">
        <v>549</v>
      </c>
      <c r="C28" s="235">
        <f>SUM(C29)</f>
        <v>1513686</v>
      </c>
      <c r="D28" s="235">
        <f>SUM(D29)</f>
        <v>1513686</v>
      </c>
      <c r="E28" s="236">
        <f>SUM(E29)</f>
        <v>1091942.7499999995</v>
      </c>
      <c r="F28" s="237">
        <f t="shared" ref="F28:F30" si="0">+E28/D28*100</f>
        <v>72.137996255498138</v>
      </c>
    </row>
    <row r="29" spans="1:9" ht="15" customHeight="1" x14ac:dyDescent="0.25">
      <c r="A29" s="230" t="s">
        <v>56</v>
      </c>
      <c r="B29" s="170" t="s">
        <v>55</v>
      </c>
      <c r="C29" s="238">
        <f>SUM(C30+C33+C53+C55+C57)</f>
        <v>1513686</v>
      </c>
      <c r="D29" s="238">
        <f>SUM(D30+D33+D53+D55+D57)</f>
        <v>1513686</v>
      </c>
      <c r="E29" s="254">
        <f>SUM(E30+E33+E53+E55+E57)</f>
        <v>1091942.7499999995</v>
      </c>
      <c r="F29" s="237">
        <f t="shared" si="0"/>
        <v>72.137996255498138</v>
      </c>
    </row>
    <row r="30" spans="1:9" ht="15" customHeight="1" x14ac:dyDescent="0.25">
      <c r="A30" s="231" t="s">
        <v>83</v>
      </c>
      <c r="B30" s="170" t="s">
        <v>84</v>
      </c>
      <c r="C30" s="238">
        <v>0</v>
      </c>
      <c r="D30" s="238">
        <v>300</v>
      </c>
      <c r="E30" s="254">
        <f>SUM(E31:E32)</f>
        <v>300</v>
      </c>
      <c r="F30" s="237">
        <f t="shared" si="0"/>
        <v>100</v>
      </c>
    </row>
    <row r="31" spans="1:9" ht="15" customHeight="1" x14ac:dyDescent="0.25">
      <c r="A31" s="232" t="s">
        <v>87</v>
      </c>
      <c r="B31" s="170" t="s">
        <v>88</v>
      </c>
      <c r="C31" s="256"/>
      <c r="D31" s="256"/>
      <c r="E31" s="254">
        <v>257.51</v>
      </c>
      <c r="F31" s="233"/>
    </row>
    <row r="32" spans="1:9" ht="15" customHeight="1" x14ac:dyDescent="0.25">
      <c r="A32" s="232" t="s">
        <v>96</v>
      </c>
      <c r="B32" s="170" t="s">
        <v>97</v>
      </c>
      <c r="C32" s="256"/>
      <c r="D32" s="256"/>
      <c r="E32" s="254">
        <v>42.49</v>
      </c>
      <c r="F32" s="233"/>
    </row>
    <row r="33" spans="1:6" ht="15" customHeight="1" x14ac:dyDescent="0.25">
      <c r="A33" s="231" t="s">
        <v>98</v>
      </c>
      <c r="B33" s="170" t="s">
        <v>99</v>
      </c>
      <c r="C33" s="238">
        <v>1497986</v>
      </c>
      <c r="D33" s="238">
        <v>1480000</v>
      </c>
      <c r="E33" s="254">
        <f>SUM(E34:E52)</f>
        <v>1064248.1299999997</v>
      </c>
      <c r="F33" s="237">
        <f>+E33/D33*100</f>
        <v>71.908657432432406</v>
      </c>
    </row>
    <row r="34" spans="1:6" ht="15" customHeight="1" x14ac:dyDescent="0.25">
      <c r="A34" s="232" t="s">
        <v>102</v>
      </c>
      <c r="B34" s="170" t="s">
        <v>103</v>
      </c>
      <c r="C34" s="177"/>
      <c r="D34" s="177"/>
      <c r="E34" s="254">
        <v>66837.789999999994</v>
      </c>
      <c r="F34" s="233"/>
    </row>
    <row r="35" spans="1:6" ht="15" customHeight="1" x14ac:dyDescent="0.25">
      <c r="A35" s="232" t="s">
        <v>106</v>
      </c>
      <c r="B35" s="170" t="s">
        <v>107</v>
      </c>
      <c r="C35" s="177"/>
      <c r="D35" s="177"/>
      <c r="E35" s="254">
        <f>27387.04-80-400-400</f>
        <v>26507.040000000001</v>
      </c>
      <c r="F35" s="233"/>
    </row>
    <row r="36" spans="1:6" ht="15" customHeight="1" x14ac:dyDescent="0.25">
      <c r="A36" s="232" t="s">
        <v>112</v>
      </c>
      <c r="B36" s="170" t="s">
        <v>113</v>
      </c>
      <c r="C36" s="177"/>
      <c r="D36" s="177"/>
      <c r="E36" s="254">
        <f>118070.83-312.63-157.88-1105.9-21.25-482.69-110.54-617.05</f>
        <v>115262.89</v>
      </c>
      <c r="F36" s="233"/>
    </row>
    <row r="37" spans="1:6" ht="15" customHeight="1" x14ac:dyDescent="0.25">
      <c r="A37" s="232" t="s">
        <v>114</v>
      </c>
      <c r="B37" s="170" t="s">
        <v>115</v>
      </c>
      <c r="C37" s="177"/>
      <c r="D37" s="177"/>
      <c r="E37" s="254">
        <v>602088.86</v>
      </c>
      <c r="F37" s="233"/>
    </row>
    <row r="38" spans="1:6" ht="25.5" x14ac:dyDescent="0.25">
      <c r="A38" s="232" t="s">
        <v>116</v>
      </c>
      <c r="B38" s="170" t="s">
        <v>117</v>
      </c>
      <c r="C38" s="177"/>
      <c r="D38" s="177"/>
      <c r="E38" s="254">
        <v>1753.11</v>
      </c>
      <c r="F38" s="233"/>
    </row>
    <row r="39" spans="1:6" ht="15" customHeight="1" x14ac:dyDescent="0.25">
      <c r="A39" s="232" t="s">
        <v>118</v>
      </c>
      <c r="B39" s="170" t="s">
        <v>119</v>
      </c>
      <c r="C39" s="177"/>
      <c r="D39" s="177"/>
      <c r="E39" s="254">
        <v>865.8</v>
      </c>
      <c r="F39" s="233"/>
    </row>
    <row r="40" spans="1:6" ht="15" customHeight="1" x14ac:dyDescent="0.25">
      <c r="A40" s="232" t="s">
        <v>120</v>
      </c>
      <c r="B40" s="170" t="s">
        <v>121</v>
      </c>
      <c r="C40" s="177"/>
      <c r="D40" s="177"/>
      <c r="E40" s="254">
        <v>80.05</v>
      </c>
      <c r="F40" s="233"/>
    </row>
    <row r="41" spans="1:6" ht="15" customHeight="1" x14ac:dyDescent="0.25">
      <c r="A41" s="232" t="s">
        <v>124</v>
      </c>
      <c r="B41" s="170" t="s">
        <v>125</v>
      </c>
      <c r="C41" s="177"/>
      <c r="D41" s="177"/>
      <c r="E41" s="254">
        <v>6677.88</v>
      </c>
      <c r="F41" s="233"/>
    </row>
    <row r="42" spans="1:6" ht="15" customHeight="1" x14ac:dyDescent="0.25">
      <c r="A42" s="232" t="s">
        <v>126</v>
      </c>
      <c r="B42" s="170" t="s">
        <v>127</v>
      </c>
      <c r="C42" s="177"/>
      <c r="D42" s="177"/>
      <c r="E42" s="254">
        <v>963.75</v>
      </c>
      <c r="F42" s="233"/>
    </row>
    <row r="43" spans="1:6" ht="15" customHeight="1" x14ac:dyDescent="0.25">
      <c r="A43" s="232" t="s">
        <v>128</v>
      </c>
      <c r="B43" s="170" t="s">
        <v>129</v>
      </c>
      <c r="C43" s="177"/>
      <c r="D43" s="177"/>
      <c r="E43" s="254">
        <v>69522.64</v>
      </c>
      <c r="F43" s="233"/>
    </row>
    <row r="44" spans="1:6" ht="15" customHeight="1" x14ac:dyDescent="0.25">
      <c r="A44" s="232" t="s">
        <v>130</v>
      </c>
      <c r="B44" s="170" t="s">
        <v>131</v>
      </c>
      <c r="C44" s="177"/>
      <c r="D44" s="177"/>
      <c r="E44" s="254">
        <v>149334.18</v>
      </c>
      <c r="F44" s="233"/>
    </row>
    <row r="45" spans="1:6" ht="15" customHeight="1" x14ac:dyDescent="0.25">
      <c r="A45" s="232" t="s">
        <v>132</v>
      </c>
      <c r="B45" s="170" t="s">
        <v>133</v>
      </c>
      <c r="C45" s="177"/>
      <c r="D45" s="177"/>
      <c r="E45" s="254">
        <v>2046.82</v>
      </c>
      <c r="F45" s="233"/>
    </row>
    <row r="46" spans="1:6" ht="15" customHeight="1" x14ac:dyDescent="0.25">
      <c r="A46" s="232" t="s">
        <v>134</v>
      </c>
      <c r="B46" s="170" t="s">
        <v>135</v>
      </c>
      <c r="C46" s="177"/>
      <c r="D46" s="177"/>
      <c r="E46" s="254">
        <v>10123.049999999999</v>
      </c>
      <c r="F46" s="233"/>
    </row>
    <row r="47" spans="1:6" ht="15" customHeight="1" x14ac:dyDescent="0.25">
      <c r="A47" s="232" t="s">
        <v>136</v>
      </c>
      <c r="B47" s="170" t="s">
        <v>137</v>
      </c>
      <c r="C47" s="177"/>
      <c r="D47" s="177"/>
      <c r="E47" s="254">
        <v>2200</v>
      </c>
      <c r="F47" s="233"/>
    </row>
    <row r="48" spans="1:6" ht="15" customHeight="1" x14ac:dyDescent="0.25">
      <c r="A48" s="232" t="s">
        <v>140</v>
      </c>
      <c r="B48" s="170" t="s">
        <v>141</v>
      </c>
      <c r="C48" s="177"/>
      <c r="D48" s="177"/>
      <c r="E48" s="254">
        <v>5719.68</v>
      </c>
      <c r="F48" s="233"/>
    </row>
    <row r="49" spans="1:6" ht="15" customHeight="1" x14ac:dyDescent="0.25">
      <c r="A49" s="232" t="s">
        <v>144</v>
      </c>
      <c r="B49" s="170" t="s">
        <v>143</v>
      </c>
      <c r="C49" s="177"/>
      <c r="D49" s="177"/>
      <c r="E49" s="254">
        <v>3854.26</v>
      </c>
      <c r="F49" s="233"/>
    </row>
    <row r="50" spans="1:6" ht="15" customHeight="1" x14ac:dyDescent="0.25">
      <c r="A50" s="232" t="s">
        <v>151</v>
      </c>
      <c r="B50" s="170" t="s">
        <v>152</v>
      </c>
      <c r="C50" s="177"/>
      <c r="D50" s="177"/>
      <c r="E50" s="254">
        <v>71.64</v>
      </c>
      <c r="F50" s="233"/>
    </row>
    <row r="51" spans="1:6" ht="15" customHeight="1" x14ac:dyDescent="0.25">
      <c r="A51" s="232" t="s">
        <v>153</v>
      </c>
      <c r="B51" s="170" t="s">
        <v>154</v>
      </c>
      <c r="C51" s="177"/>
      <c r="D51" s="177"/>
      <c r="E51" s="254">
        <v>236</v>
      </c>
      <c r="F51" s="233"/>
    </row>
    <row r="52" spans="1:6" ht="15" customHeight="1" x14ac:dyDescent="0.25">
      <c r="A52" s="232" t="s">
        <v>159</v>
      </c>
      <c r="B52" s="170" t="s">
        <v>146</v>
      </c>
      <c r="C52" s="177"/>
      <c r="D52" s="177"/>
      <c r="E52" s="254">
        <v>102.69</v>
      </c>
      <c r="F52" s="233"/>
    </row>
    <row r="53" spans="1:6" ht="15" customHeight="1" x14ac:dyDescent="0.25">
      <c r="A53" s="231" t="s">
        <v>160</v>
      </c>
      <c r="B53" s="170" t="s">
        <v>161</v>
      </c>
      <c r="C53" s="238">
        <v>0</v>
      </c>
      <c r="D53" s="238">
        <v>0</v>
      </c>
      <c r="E53" s="254">
        <f>SUM(E54:E54)</f>
        <v>1186.1400000000001</v>
      </c>
      <c r="F53" s="237" t="e">
        <f>+E53/D53*100</f>
        <v>#DIV/0!</v>
      </c>
    </row>
    <row r="54" spans="1:6" ht="15" customHeight="1" x14ac:dyDescent="0.25">
      <c r="A54" s="232">
        <v>3432</v>
      </c>
      <c r="B54" s="170" t="s">
        <v>390</v>
      </c>
      <c r="C54" s="177"/>
      <c r="D54" s="177"/>
      <c r="E54" s="254">
        <v>1186.1400000000001</v>
      </c>
      <c r="F54" s="233"/>
    </row>
    <row r="55" spans="1:6" ht="25.5" x14ac:dyDescent="0.25">
      <c r="A55" s="231" t="s">
        <v>59</v>
      </c>
      <c r="B55" s="170" t="s">
        <v>228</v>
      </c>
      <c r="C55" s="238">
        <v>0</v>
      </c>
      <c r="D55" s="238">
        <v>686</v>
      </c>
      <c r="E55" s="254">
        <f>SUM(E56:E56)</f>
        <v>686.25</v>
      </c>
      <c r="F55" s="237">
        <f>+E55/D55*100</f>
        <v>100.03644314868805</v>
      </c>
    </row>
    <row r="56" spans="1:6" x14ac:dyDescent="0.25">
      <c r="A56" s="232" t="s">
        <v>231</v>
      </c>
      <c r="B56" s="170" t="s">
        <v>232</v>
      </c>
      <c r="C56" s="177"/>
      <c r="D56" s="177"/>
      <c r="E56" s="254">
        <v>686.25</v>
      </c>
      <c r="F56" s="233"/>
    </row>
    <row r="57" spans="1:6" ht="25.5" x14ac:dyDescent="0.25">
      <c r="A57" s="231" t="s">
        <v>233</v>
      </c>
      <c r="B57" s="170" t="s">
        <v>234</v>
      </c>
      <c r="C57" s="238">
        <v>15700</v>
      </c>
      <c r="D57" s="238">
        <v>32700</v>
      </c>
      <c r="E57" s="254">
        <f>SUM(E58:E61)</f>
        <v>25522.23</v>
      </c>
      <c r="F57" s="237">
        <f>+E57/D57*100</f>
        <v>78.04963302752293</v>
      </c>
    </row>
    <row r="58" spans="1:6" ht="15" customHeight="1" x14ac:dyDescent="0.25">
      <c r="A58" s="232" t="s">
        <v>241</v>
      </c>
      <c r="B58" s="170" t="s">
        <v>242</v>
      </c>
      <c r="C58" s="274">
        <v>15700</v>
      </c>
      <c r="D58" s="274">
        <v>32700</v>
      </c>
      <c r="E58" s="254">
        <v>1338.59</v>
      </c>
      <c r="F58" s="233"/>
    </row>
    <row r="59" spans="1:6" ht="15" customHeight="1" x14ac:dyDescent="0.25">
      <c r="A59" s="232" t="s">
        <v>243</v>
      </c>
      <c r="B59" s="170" t="s">
        <v>244</v>
      </c>
      <c r="C59" s="177"/>
      <c r="D59" s="177"/>
      <c r="E59" s="254">
        <v>20028.14</v>
      </c>
      <c r="F59" s="233"/>
    </row>
    <row r="60" spans="1:6" ht="15" customHeight="1" x14ac:dyDescent="0.25">
      <c r="A60" s="232" t="s">
        <v>440</v>
      </c>
      <c r="B60" s="170" t="s">
        <v>441</v>
      </c>
      <c r="C60" s="177"/>
      <c r="D60" s="177"/>
      <c r="E60" s="254">
        <f>1737.26+912.35</f>
        <v>2649.61</v>
      </c>
      <c r="F60" s="233"/>
    </row>
    <row r="61" spans="1:6" ht="15" customHeight="1" x14ac:dyDescent="0.25">
      <c r="A61" s="232" t="s">
        <v>450</v>
      </c>
      <c r="B61" s="170" t="s">
        <v>451</v>
      </c>
      <c r="C61" s="177"/>
      <c r="D61" s="177"/>
      <c r="E61" s="254">
        <v>1505.89</v>
      </c>
      <c r="F61" s="233"/>
    </row>
    <row r="62" spans="1:6" ht="30" customHeight="1" x14ac:dyDescent="0.25">
      <c r="A62" s="229" t="s">
        <v>550</v>
      </c>
      <c r="B62" s="171" t="s">
        <v>551</v>
      </c>
      <c r="C62" s="235">
        <f>SUM(C63+C97+C112)</f>
        <v>549394</v>
      </c>
      <c r="D62" s="235">
        <f>SUM(D63+D97+D112)</f>
        <v>720689</v>
      </c>
      <c r="E62" s="236">
        <f>SUM(E63+E97+E112)</f>
        <v>466395.00000000006</v>
      </c>
      <c r="F62" s="237">
        <f>+E62/D62*100</f>
        <v>64.715154525738569</v>
      </c>
    </row>
    <row r="63" spans="1:6" ht="15" customHeight="1" x14ac:dyDescent="0.25">
      <c r="A63" s="230" t="s">
        <v>64</v>
      </c>
      <c r="B63" s="170" t="s">
        <v>65</v>
      </c>
      <c r="C63" s="238">
        <v>529394</v>
      </c>
      <c r="D63" s="238">
        <v>666165</v>
      </c>
      <c r="E63" s="254">
        <f>SUM(E68+E64+E87+E90+E92+E94)</f>
        <v>409757.63000000006</v>
      </c>
      <c r="F63" s="237">
        <f t="shared" ref="F63:F64" si="1">+E63/D63*100</f>
        <v>61.509930722868965</v>
      </c>
    </row>
    <row r="64" spans="1:6" ht="15" customHeight="1" x14ac:dyDescent="0.25">
      <c r="A64" s="231" t="s">
        <v>83</v>
      </c>
      <c r="B64" s="170" t="s">
        <v>84</v>
      </c>
      <c r="C64" s="238">
        <v>137659</v>
      </c>
      <c r="D64" s="238">
        <v>137759</v>
      </c>
      <c r="E64" s="254">
        <f>SUM(E65:E67)</f>
        <v>79291.22</v>
      </c>
      <c r="F64" s="237">
        <f t="shared" si="1"/>
        <v>57.557923620235343</v>
      </c>
    </row>
    <row r="65" spans="1:6" ht="15" customHeight="1" x14ac:dyDescent="0.25">
      <c r="A65" s="232" t="s">
        <v>87</v>
      </c>
      <c r="B65" s="170" t="s">
        <v>88</v>
      </c>
      <c r="C65" s="177"/>
      <c r="D65" s="177"/>
      <c r="E65" s="254">
        <v>52848.33</v>
      </c>
      <c r="F65" s="233"/>
    </row>
    <row r="66" spans="1:6" ht="15" customHeight="1" x14ac:dyDescent="0.25">
      <c r="A66" s="232" t="s">
        <v>93</v>
      </c>
      <c r="B66" s="170" t="s">
        <v>92</v>
      </c>
      <c r="C66" s="177"/>
      <c r="D66" s="177"/>
      <c r="E66" s="254">
        <f>15900+600+500</f>
        <v>17000</v>
      </c>
      <c r="F66" s="233"/>
    </row>
    <row r="67" spans="1:6" ht="15" customHeight="1" x14ac:dyDescent="0.25">
      <c r="A67" s="232" t="s">
        <v>96</v>
      </c>
      <c r="B67" s="170" t="s">
        <v>97</v>
      </c>
      <c r="C67" s="177"/>
      <c r="D67" s="177"/>
      <c r="E67" s="254">
        <v>9442.89</v>
      </c>
      <c r="F67" s="233"/>
    </row>
    <row r="68" spans="1:6" ht="15" customHeight="1" x14ac:dyDescent="0.25">
      <c r="A68" s="231" t="s">
        <v>98</v>
      </c>
      <c r="B68" s="170" t="s">
        <v>99</v>
      </c>
      <c r="C68" s="238">
        <v>376735</v>
      </c>
      <c r="D68" s="238">
        <v>500758</v>
      </c>
      <c r="E68" s="254">
        <f>SUM(E69:E86)</f>
        <v>298851.43</v>
      </c>
      <c r="F68" s="237">
        <f>+E68/D68*100</f>
        <v>59.679811405908644</v>
      </c>
    </row>
    <row r="69" spans="1:6" ht="15" customHeight="1" x14ac:dyDescent="0.25">
      <c r="A69" s="232" t="s">
        <v>102</v>
      </c>
      <c r="B69" s="170" t="s">
        <v>103</v>
      </c>
      <c r="C69" s="177"/>
      <c r="D69" s="177"/>
      <c r="E69" s="254">
        <v>56834.81</v>
      </c>
      <c r="F69" s="233"/>
    </row>
    <row r="70" spans="1:6" ht="25.5" x14ac:dyDescent="0.25">
      <c r="A70" s="232" t="s">
        <v>104</v>
      </c>
      <c r="B70" s="170" t="s">
        <v>105</v>
      </c>
      <c r="C70" s="177"/>
      <c r="D70" s="177"/>
      <c r="E70" s="254">
        <v>1134.69</v>
      </c>
      <c r="F70" s="233"/>
    </row>
    <row r="71" spans="1:6" ht="15" customHeight="1" x14ac:dyDescent="0.25">
      <c r="A71" s="232" t="s">
        <v>106</v>
      </c>
      <c r="B71" s="170" t="s">
        <v>107</v>
      </c>
      <c r="C71" s="177"/>
      <c r="D71" s="177"/>
      <c r="E71" s="254">
        <v>6727.36</v>
      </c>
      <c r="F71" s="233"/>
    </row>
    <row r="72" spans="1:6" ht="15" customHeight="1" x14ac:dyDescent="0.25">
      <c r="A72" s="232" t="s">
        <v>112</v>
      </c>
      <c r="B72" s="170" t="s">
        <v>113</v>
      </c>
      <c r="C72" s="177"/>
      <c r="D72" s="177"/>
      <c r="E72" s="254">
        <v>36692.32</v>
      </c>
      <c r="F72" s="233"/>
    </row>
    <row r="73" spans="1:6" ht="25.5" x14ac:dyDescent="0.25">
      <c r="A73" s="232" t="s">
        <v>116</v>
      </c>
      <c r="B73" s="170" t="s">
        <v>117</v>
      </c>
      <c r="C73" s="177"/>
      <c r="D73" s="177"/>
      <c r="E73" s="254">
        <v>258.93</v>
      </c>
      <c r="F73" s="233"/>
    </row>
    <row r="74" spans="1:6" ht="15" customHeight="1" x14ac:dyDescent="0.25">
      <c r="A74" s="232" t="s">
        <v>118</v>
      </c>
      <c r="B74" s="170" t="s">
        <v>119</v>
      </c>
      <c r="C74" s="177"/>
      <c r="D74" s="177"/>
      <c r="E74" s="254">
        <v>888.76</v>
      </c>
      <c r="F74" s="233"/>
    </row>
    <row r="75" spans="1:6" ht="15" customHeight="1" x14ac:dyDescent="0.25">
      <c r="A75" s="232" t="s">
        <v>124</v>
      </c>
      <c r="B75" s="170" t="s">
        <v>125</v>
      </c>
      <c r="C75" s="177"/>
      <c r="D75" s="177"/>
      <c r="E75" s="254">
        <v>3681.38</v>
      </c>
      <c r="F75" s="233"/>
    </row>
    <row r="76" spans="1:6" ht="15" customHeight="1" x14ac:dyDescent="0.25">
      <c r="A76" s="232" t="s">
        <v>126</v>
      </c>
      <c r="B76" s="170" t="s">
        <v>127</v>
      </c>
      <c r="C76" s="177"/>
      <c r="D76" s="177"/>
      <c r="E76" s="254">
        <v>128.25</v>
      </c>
      <c r="F76" s="233"/>
    </row>
    <row r="77" spans="1:6" ht="15" customHeight="1" x14ac:dyDescent="0.25">
      <c r="A77" s="232" t="s">
        <v>128</v>
      </c>
      <c r="B77" s="170" t="s">
        <v>129</v>
      </c>
      <c r="C77" s="177"/>
      <c r="D77" s="177"/>
      <c r="E77" s="254">
        <v>19134.43</v>
      </c>
      <c r="F77" s="233"/>
    </row>
    <row r="78" spans="1:6" ht="15" customHeight="1" x14ac:dyDescent="0.25">
      <c r="A78" s="232" t="s">
        <v>132</v>
      </c>
      <c r="B78" s="170" t="s">
        <v>133</v>
      </c>
      <c r="C78" s="177"/>
      <c r="D78" s="177"/>
      <c r="E78" s="254">
        <v>862.73</v>
      </c>
      <c r="F78" s="233"/>
    </row>
    <row r="79" spans="1:6" ht="15" customHeight="1" x14ac:dyDescent="0.25">
      <c r="A79" s="232" t="s">
        <v>134</v>
      </c>
      <c r="B79" s="170" t="s">
        <v>135</v>
      </c>
      <c r="C79" s="177"/>
      <c r="D79" s="177"/>
      <c r="E79" s="254">
        <v>15547.5</v>
      </c>
      <c r="F79" s="233"/>
    </row>
    <row r="80" spans="1:6" ht="15" customHeight="1" x14ac:dyDescent="0.25">
      <c r="A80" s="232" t="s">
        <v>136</v>
      </c>
      <c r="B80" s="170" t="s">
        <v>137</v>
      </c>
      <c r="C80" s="177"/>
      <c r="D80" s="177"/>
      <c r="E80" s="254">
        <v>2895.09</v>
      </c>
      <c r="F80" s="233"/>
    </row>
    <row r="81" spans="1:6" ht="15" customHeight="1" x14ac:dyDescent="0.25">
      <c r="A81" s="232" t="s">
        <v>138</v>
      </c>
      <c r="B81" s="170" t="s">
        <v>139</v>
      </c>
      <c r="C81" s="177"/>
      <c r="D81" s="177"/>
      <c r="E81" s="254">
        <v>2162.5</v>
      </c>
      <c r="F81" s="233"/>
    </row>
    <row r="82" spans="1:6" ht="15" customHeight="1" x14ac:dyDescent="0.25">
      <c r="A82" s="232" t="s">
        <v>140</v>
      </c>
      <c r="B82" s="170" t="s">
        <v>141</v>
      </c>
      <c r="C82" s="177"/>
      <c r="D82" s="177"/>
      <c r="E82" s="254">
        <v>24078.94</v>
      </c>
      <c r="F82" s="233"/>
    </row>
    <row r="83" spans="1:6" ht="15" customHeight="1" x14ac:dyDescent="0.25">
      <c r="A83" s="232" t="s">
        <v>144</v>
      </c>
      <c r="B83" s="170" t="s">
        <v>143</v>
      </c>
      <c r="C83" s="177"/>
      <c r="D83" s="177"/>
      <c r="E83" s="254">
        <v>110860.24</v>
      </c>
      <c r="F83" s="233"/>
    </row>
    <row r="84" spans="1:6" ht="15" customHeight="1" x14ac:dyDescent="0.25">
      <c r="A84" s="232" t="s">
        <v>151</v>
      </c>
      <c r="B84" s="170" t="s">
        <v>152</v>
      </c>
      <c r="C84" s="177"/>
      <c r="D84" s="177"/>
      <c r="E84" s="254">
        <v>16435.580000000002</v>
      </c>
      <c r="F84" s="233"/>
    </row>
    <row r="85" spans="1:6" ht="15" customHeight="1" x14ac:dyDescent="0.25">
      <c r="A85" s="232" t="s">
        <v>155</v>
      </c>
      <c r="B85" s="170" t="s">
        <v>156</v>
      </c>
      <c r="C85" s="177"/>
      <c r="D85" s="177"/>
      <c r="E85" s="254">
        <v>39.82</v>
      </c>
      <c r="F85" s="233"/>
    </row>
    <row r="86" spans="1:6" ht="15" customHeight="1" x14ac:dyDescent="0.25">
      <c r="A86" s="232" t="s">
        <v>159</v>
      </c>
      <c r="B86" s="170" t="s">
        <v>146</v>
      </c>
      <c r="C86" s="177"/>
      <c r="D86" s="177"/>
      <c r="E86" s="254">
        <v>488.1</v>
      </c>
      <c r="F86" s="233"/>
    </row>
    <row r="87" spans="1:6" ht="15" customHeight="1" x14ac:dyDescent="0.25">
      <c r="A87" s="231" t="s">
        <v>160</v>
      </c>
      <c r="B87" s="170" t="s">
        <v>161</v>
      </c>
      <c r="C87" s="238">
        <v>0</v>
      </c>
      <c r="D87" s="238">
        <v>57</v>
      </c>
      <c r="E87" s="254">
        <f>SUM(E88:E89)</f>
        <v>127.55999999999999</v>
      </c>
      <c r="F87" s="237">
        <f>+E87/D87*100</f>
        <v>223.78947368421049</v>
      </c>
    </row>
    <row r="88" spans="1:6" ht="15" customHeight="1" x14ac:dyDescent="0.25">
      <c r="A88" s="232" t="s">
        <v>164</v>
      </c>
      <c r="B88" s="170" t="s">
        <v>165</v>
      </c>
      <c r="C88" s="256"/>
      <c r="D88" s="256"/>
      <c r="E88" s="254">
        <v>2.2400000000000002</v>
      </c>
      <c r="F88" s="233"/>
    </row>
    <row r="89" spans="1:6" ht="25.5" x14ac:dyDescent="0.25">
      <c r="A89" s="232" t="s">
        <v>389</v>
      </c>
      <c r="B89" s="170" t="s">
        <v>390</v>
      </c>
      <c r="C89" s="256"/>
      <c r="D89" s="256"/>
      <c r="E89" s="254">
        <v>125.32</v>
      </c>
      <c r="F89" s="233"/>
    </row>
    <row r="90" spans="1:6" ht="15" customHeight="1" x14ac:dyDescent="0.25">
      <c r="A90" s="231" t="s">
        <v>175</v>
      </c>
      <c r="B90" s="170" t="s">
        <v>176</v>
      </c>
      <c r="C90" s="238">
        <v>0</v>
      </c>
      <c r="D90" s="238">
        <v>7752</v>
      </c>
      <c r="E90" s="254">
        <f>SUM(E91:E91)</f>
        <v>15850.83</v>
      </c>
      <c r="F90" s="237">
        <f>+E90/D90*100</f>
        <v>204.47407120743034</v>
      </c>
    </row>
    <row r="91" spans="1:6" ht="38.25" x14ac:dyDescent="0.25">
      <c r="A91" s="232" t="s">
        <v>405</v>
      </c>
      <c r="B91" s="170" t="s">
        <v>292</v>
      </c>
      <c r="C91" s="256"/>
      <c r="D91" s="256"/>
      <c r="E91" s="254">
        <v>15850.83</v>
      </c>
      <c r="F91" s="233"/>
    </row>
    <row r="92" spans="1:6" ht="25.5" x14ac:dyDescent="0.25">
      <c r="A92" s="231" t="s">
        <v>203</v>
      </c>
      <c r="B92" s="170" t="s">
        <v>204</v>
      </c>
      <c r="C92" s="238">
        <v>0</v>
      </c>
      <c r="D92" s="238">
        <v>248</v>
      </c>
      <c r="E92" s="254">
        <f>SUM(E93:E93)</f>
        <v>7448.51</v>
      </c>
      <c r="F92" s="237">
        <f>+E92/D92*100</f>
        <v>3003.4314516129034</v>
      </c>
    </row>
    <row r="93" spans="1:6" x14ac:dyDescent="0.25">
      <c r="A93" s="232" t="s">
        <v>207</v>
      </c>
      <c r="B93" s="170" t="s">
        <v>208</v>
      </c>
      <c r="C93" s="256"/>
      <c r="D93" s="256"/>
      <c r="E93" s="254">
        <v>7448.51</v>
      </c>
      <c r="F93" s="233"/>
    </row>
    <row r="94" spans="1:6" ht="32.25" customHeight="1" x14ac:dyDescent="0.25">
      <c r="A94" s="231" t="s">
        <v>233</v>
      </c>
      <c r="B94" s="170" t="s">
        <v>234</v>
      </c>
      <c r="C94" s="256"/>
      <c r="D94" s="256"/>
      <c r="E94" s="254">
        <f>SUM(E95:E96)</f>
        <v>8188.08</v>
      </c>
      <c r="F94" s="237" t="e">
        <f>+E94/D94*100</f>
        <v>#DIV/0!</v>
      </c>
    </row>
    <row r="95" spans="1:6" ht="15" customHeight="1" x14ac:dyDescent="0.25">
      <c r="A95" s="232" t="s">
        <v>241</v>
      </c>
      <c r="B95" s="170" t="s">
        <v>242</v>
      </c>
      <c r="C95" s="238">
        <v>15000</v>
      </c>
      <c r="D95" s="238">
        <v>19591</v>
      </c>
      <c r="E95" s="254">
        <v>4471.88</v>
      </c>
      <c r="F95" s="233"/>
    </row>
    <row r="96" spans="1:6" ht="15" customHeight="1" x14ac:dyDescent="0.25">
      <c r="A96" s="232" t="s">
        <v>243</v>
      </c>
      <c r="B96" s="170" t="s">
        <v>244</v>
      </c>
      <c r="C96" s="177"/>
      <c r="D96" s="177"/>
      <c r="E96" s="254">
        <v>3716.2</v>
      </c>
      <c r="F96" s="233"/>
    </row>
    <row r="97" spans="1:6" ht="15" customHeight="1" x14ac:dyDescent="0.25">
      <c r="A97" s="230" t="s">
        <v>75</v>
      </c>
      <c r="B97" s="170" t="s">
        <v>76</v>
      </c>
      <c r="C97" s="238">
        <f>SUM(C102+C98+C110)</f>
        <v>20000</v>
      </c>
      <c r="D97" s="238">
        <f>SUM(D102+D98+D110)</f>
        <v>42373</v>
      </c>
      <c r="E97" s="254">
        <f>SUM(E102+E98+E110)</f>
        <v>20651.239999999998</v>
      </c>
      <c r="F97" s="237">
        <f>+E97/D97*100</f>
        <v>48.736789936988174</v>
      </c>
    </row>
    <row r="98" spans="1:6" ht="15" customHeight="1" x14ac:dyDescent="0.25">
      <c r="A98" s="231" t="s">
        <v>83</v>
      </c>
      <c r="B98" s="170" t="s">
        <v>84</v>
      </c>
      <c r="C98" s="238">
        <v>4000</v>
      </c>
      <c r="D98" s="238">
        <v>6080</v>
      </c>
      <c r="E98" s="254">
        <f>SUM(E99:E101)</f>
        <v>6856.5300000000007</v>
      </c>
      <c r="F98" s="237">
        <f>+E98/D98*100</f>
        <v>112.77187500000001</v>
      </c>
    </row>
    <row r="99" spans="1:6" ht="15" customHeight="1" x14ac:dyDescent="0.25">
      <c r="A99" s="232" t="s">
        <v>87</v>
      </c>
      <c r="B99" s="170" t="s">
        <v>88</v>
      </c>
      <c r="C99" s="177"/>
      <c r="D99" s="177"/>
      <c r="E99" s="254">
        <v>5627.93</v>
      </c>
      <c r="F99" s="233"/>
    </row>
    <row r="100" spans="1:6" ht="15" customHeight="1" x14ac:dyDescent="0.25">
      <c r="A100" s="232" t="s">
        <v>93</v>
      </c>
      <c r="B100" s="170" t="s">
        <v>92</v>
      </c>
      <c r="C100" s="177"/>
      <c r="D100" s="177"/>
      <c r="E100" s="254">
        <v>300</v>
      </c>
      <c r="F100" s="233"/>
    </row>
    <row r="101" spans="1:6" ht="15" customHeight="1" x14ac:dyDescent="0.25">
      <c r="A101" s="232" t="s">
        <v>96</v>
      </c>
      <c r="B101" s="170" t="s">
        <v>97</v>
      </c>
      <c r="C101" s="177"/>
      <c r="D101" s="177"/>
      <c r="E101" s="254">
        <v>928.6</v>
      </c>
      <c r="F101" s="233"/>
    </row>
    <row r="102" spans="1:6" ht="15" customHeight="1" x14ac:dyDescent="0.25">
      <c r="A102" s="231" t="s">
        <v>98</v>
      </c>
      <c r="B102" s="170" t="s">
        <v>99</v>
      </c>
      <c r="C102" s="238">
        <v>16000</v>
      </c>
      <c r="D102" s="238">
        <v>36293</v>
      </c>
      <c r="E102" s="254">
        <f>SUM(E103:E109)</f>
        <v>13295.71</v>
      </c>
      <c r="F102" s="237">
        <f>+E102/D102*100</f>
        <v>36.634364753533738</v>
      </c>
    </row>
    <row r="103" spans="1:6" ht="15" customHeight="1" x14ac:dyDescent="0.25">
      <c r="A103" s="232" t="s">
        <v>102</v>
      </c>
      <c r="B103" s="170" t="s">
        <v>103</v>
      </c>
      <c r="C103" s="177"/>
      <c r="D103" s="177"/>
      <c r="E103" s="254">
        <v>1855.56</v>
      </c>
      <c r="F103" s="233"/>
    </row>
    <row r="104" spans="1:6" ht="25.5" x14ac:dyDescent="0.25">
      <c r="A104" s="232" t="s">
        <v>104</v>
      </c>
      <c r="B104" s="170" t="s">
        <v>105</v>
      </c>
      <c r="C104" s="177"/>
      <c r="D104" s="177"/>
      <c r="E104" s="254">
        <v>38.49</v>
      </c>
      <c r="F104" s="233"/>
    </row>
    <row r="105" spans="1:6" ht="15" customHeight="1" x14ac:dyDescent="0.25">
      <c r="A105" s="232" t="s">
        <v>112</v>
      </c>
      <c r="B105" s="170" t="s">
        <v>113</v>
      </c>
      <c r="C105" s="177"/>
      <c r="D105" s="177"/>
      <c r="E105" s="254">
        <v>2231.25</v>
      </c>
      <c r="F105" s="233"/>
    </row>
    <row r="106" spans="1:6" ht="15" customHeight="1" x14ac:dyDescent="0.25">
      <c r="A106" s="232" t="s">
        <v>124</v>
      </c>
      <c r="B106" s="170" t="s">
        <v>125</v>
      </c>
      <c r="C106" s="177"/>
      <c r="D106" s="177"/>
      <c r="E106" s="254">
        <v>110.44</v>
      </c>
      <c r="F106" s="233"/>
    </row>
    <row r="107" spans="1:6" ht="15" customHeight="1" x14ac:dyDescent="0.25">
      <c r="A107" s="232" t="s">
        <v>140</v>
      </c>
      <c r="B107" s="170" t="s">
        <v>141</v>
      </c>
      <c r="C107" s="177"/>
      <c r="D107" s="177"/>
      <c r="E107" s="254">
        <v>100</v>
      </c>
      <c r="F107" s="233"/>
    </row>
    <row r="108" spans="1:6" ht="15" customHeight="1" x14ac:dyDescent="0.25">
      <c r="A108" s="232" t="s">
        <v>144</v>
      </c>
      <c r="B108" s="170" t="s">
        <v>143</v>
      </c>
      <c r="C108" s="177"/>
      <c r="D108" s="177"/>
      <c r="E108" s="254">
        <v>3489.4</v>
      </c>
      <c r="F108" s="233"/>
    </row>
    <row r="109" spans="1:6" ht="15" customHeight="1" x14ac:dyDescent="0.25">
      <c r="A109" s="232" t="s">
        <v>151</v>
      </c>
      <c r="B109" s="170" t="s">
        <v>152</v>
      </c>
      <c r="C109" s="177"/>
      <c r="D109" s="177"/>
      <c r="E109" s="254">
        <v>5470.57</v>
      </c>
      <c r="F109" s="233"/>
    </row>
    <row r="110" spans="1:6" ht="15" customHeight="1" x14ac:dyDescent="0.25">
      <c r="A110" s="231" t="s">
        <v>233</v>
      </c>
      <c r="B110" s="170" t="s">
        <v>234</v>
      </c>
      <c r="C110" s="238"/>
      <c r="D110" s="238"/>
      <c r="E110" s="254">
        <f>SUM(E111:E111)</f>
        <v>499</v>
      </c>
      <c r="F110" s="237" t="e">
        <f>+E110/D110*100</f>
        <v>#DIV/0!</v>
      </c>
    </row>
    <row r="111" spans="1:6" ht="15" customHeight="1" x14ac:dyDescent="0.25">
      <c r="A111" s="232" t="s">
        <v>241</v>
      </c>
      <c r="B111" s="170" t="s">
        <v>242</v>
      </c>
      <c r="C111" s="177"/>
      <c r="D111" s="177"/>
      <c r="E111" s="254">
        <v>499</v>
      </c>
      <c r="F111" s="233"/>
    </row>
    <row r="112" spans="1:6" ht="15" customHeight="1" x14ac:dyDescent="0.25">
      <c r="A112" s="230" t="s">
        <v>32</v>
      </c>
      <c r="B112" s="170" t="s">
        <v>486</v>
      </c>
      <c r="C112" s="239">
        <f>SUM(C113+C117+C121)</f>
        <v>0</v>
      </c>
      <c r="D112" s="239">
        <v>12151</v>
      </c>
      <c r="E112" s="254">
        <f>SUM(E113+E117+E121)</f>
        <v>35986.129999999997</v>
      </c>
      <c r="F112" s="237">
        <f>+E112/D112*100</f>
        <v>296.15776479302116</v>
      </c>
    </row>
    <row r="113" spans="1:6" ht="15" customHeight="1" x14ac:dyDescent="0.25">
      <c r="A113" s="231" t="s">
        <v>83</v>
      </c>
      <c r="B113" s="170" t="s">
        <v>84</v>
      </c>
      <c r="C113" s="238">
        <v>0</v>
      </c>
      <c r="D113" s="238">
        <v>0</v>
      </c>
      <c r="E113" s="254">
        <f>SUM(E114:E116)</f>
        <v>33831.479999999996</v>
      </c>
      <c r="F113" s="237" t="e">
        <f>+E113/D113*100</f>
        <v>#DIV/0!</v>
      </c>
    </row>
    <row r="114" spans="1:6" ht="15" customHeight="1" x14ac:dyDescent="0.25">
      <c r="A114" s="232" t="s">
        <v>87</v>
      </c>
      <c r="B114" s="170" t="s">
        <v>88</v>
      </c>
      <c r="C114" s="177"/>
      <c r="D114" s="177"/>
      <c r="E114" s="254">
        <v>28267.32</v>
      </c>
      <c r="F114" s="233"/>
    </row>
    <row r="115" spans="1:6" ht="15" customHeight="1" x14ac:dyDescent="0.25">
      <c r="A115" s="232" t="s">
        <v>93</v>
      </c>
      <c r="B115" s="170" t="s">
        <v>92</v>
      </c>
      <c r="C115" s="177"/>
      <c r="D115" s="177"/>
      <c r="E115" s="254">
        <v>900</v>
      </c>
      <c r="F115" s="233"/>
    </row>
    <row r="116" spans="1:6" ht="15" customHeight="1" x14ac:dyDescent="0.25">
      <c r="A116" s="232" t="s">
        <v>96</v>
      </c>
      <c r="B116" s="170" t="s">
        <v>97</v>
      </c>
      <c r="C116" s="177"/>
      <c r="D116" s="177"/>
      <c r="E116" s="254">
        <v>4664.16</v>
      </c>
      <c r="F116" s="233"/>
    </row>
    <row r="117" spans="1:6" ht="15" customHeight="1" x14ac:dyDescent="0.25">
      <c r="A117" s="231" t="s">
        <v>98</v>
      </c>
      <c r="B117" s="170" t="s">
        <v>99</v>
      </c>
      <c r="C117" s="238"/>
      <c r="D117" s="238"/>
      <c r="E117" s="254">
        <f>SUM(E118:E120)</f>
        <v>1250.6500000000001</v>
      </c>
      <c r="F117" s="237" t="e">
        <f>+E117/D117*100</f>
        <v>#DIV/0!</v>
      </c>
    </row>
    <row r="118" spans="1:6" ht="15" customHeight="1" x14ac:dyDescent="0.25">
      <c r="A118" s="232" t="s">
        <v>102</v>
      </c>
      <c r="B118" s="170" t="s">
        <v>103</v>
      </c>
      <c r="C118" s="177"/>
      <c r="D118" s="177"/>
      <c r="E118" s="254">
        <v>692</v>
      </c>
      <c r="F118" s="233"/>
    </row>
    <row r="119" spans="1:6" ht="15" customHeight="1" x14ac:dyDescent="0.25">
      <c r="A119" s="232" t="s">
        <v>104</v>
      </c>
      <c r="B119" s="170" t="s">
        <v>105</v>
      </c>
      <c r="C119" s="177"/>
      <c r="D119" s="177"/>
      <c r="E119" s="254">
        <v>384.9</v>
      </c>
      <c r="F119" s="233"/>
    </row>
    <row r="120" spans="1:6" ht="15" customHeight="1" x14ac:dyDescent="0.25">
      <c r="A120" s="232" t="s">
        <v>112</v>
      </c>
      <c r="B120" s="170" t="s">
        <v>113</v>
      </c>
      <c r="C120" s="177"/>
      <c r="D120" s="177"/>
      <c r="E120" s="254">
        <v>173.75</v>
      </c>
      <c r="F120" s="233"/>
    </row>
    <row r="121" spans="1:6" ht="15" customHeight="1" x14ac:dyDescent="0.25">
      <c r="A121" s="231" t="s">
        <v>233</v>
      </c>
      <c r="B121" s="170" t="s">
        <v>234</v>
      </c>
      <c r="C121" s="238"/>
      <c r="D121" s="238"/>
      <c r="E121" s="254">
        <f>SUM(E122:E122)</f>
        <v>904</v>
      </c>
      <c r="F121" s="237" t="e">
        <f>+E121/D121*100</f>
        <v>#DIV/0!</v>
      </c>
    </row>
    <row r="122" spans="1:6" ht="15" customHeight="1" x14ac:dyDescent="0.25">
      <c r="A122" s="232" t="s">
        <v>243</v>
      </c>
      <c r="B122" s="170" t="s">
        <v>244</v>
      </c>
      <c r="C122" s="177"/>
      <c r="D122" s="177"/>
      <c r="E122" s="254">
        <v>904</v>
      </c>
      <c r="F122" s="233"/>
    </row>
    <row r="123" spans="1:6" ht="33" customHeight="1" x14ac:dyDescent="0.25">
      <c r="A123" s="229" t="s">
        <v>552</v>
      </c>
      <c r="B123" s="171" t="s">
        <v>553</v>
      </c>
      <c r="C123" s="236">
        <f>+C124+C167+C212+C251</f>
        <v>7913884</v>
      </c>
      <c r="D123" s="236">
        <f>+D124+D167+D212+D251</f>
        <v>8344067</v>
      </c>
      <c r="E123" s="236">
        <f>+E124+E167+E212+E251</f>
        <v>7628237.8200000003</v>
      </c>
      <c r="F123" s="237">
        <f>+E123/D123*100</f>
        <v>91.421099806605099</v>
      </c>
    </row>
    <row r="124" spans="1:6" ht="15" customHeight="1" x14ac:dyDescent="0.25">
      <c r="A124" s="234" t="s">
        <v>83</v>
      </c>
      <c r="B124" s="171" t="s">
        <v>485</v>
      </c>
      <c r="C124" s="239">
        <f>SUM(C129+C125+C153+C156+C158+C165)</f>
        <v>3008180</v>
      </c>
      <c r="D124" s="239">
        <f>SUM(D129+D125+D153+D156+D158+D165)</f>
        <v>3008180</v>
      </c>
      <c r="E124" s="254">
        <f>SUM(E129+E125+E153+E156+E158+E165)</f>
        <v>2515772.04</v>
      </c>
      <c r="F124" s="237">
        <f>+E124/D124*100</f>
        <v>83.631034047164732</v>
      </c>
    </row>
    <row r="125" spans="1:6" ht="15" customHeight="1" x14ac:dyDescent="0.25">
      <c r="A125" s="231" t="s">
        <v>83</v>
      </c>
      <c r="B125" s="170" t="s">
        <v>84</v>
      </c>
      <c r="C125" s="238">
        <v>1415943</v>
      </c>
      <c r="D125" s="238">
        <v>1415943</v>
      </c>
      <c r="E125" s="254">
        <f>SUM(E126:E128)</f>
        <v>1395958.17</v>
      </c>
      <c r="F125" s="237">
        <f>+E125/D125*100</f>
        <v>98.588585133723598</v>
      </c>
    </row>
    <row r="126" spans="1:6" ht="15" customHeight="1" x14ac:dyDescent="0.25">
      <c r="A126" s="232" t="s">
        <v>87</v>
      </c>
      <c r="B126" s="170" t="s">
        <v>88</v>
      </c>
      <c r="C126" s="177"/>
      <c r="D126" s="177"/>
      <c r="E126" s="254">
        <v>1137083.4099999999</v>
      </c>
      <c r="F126" s="233"/>
    </row>
    <row r="127" spans="1:6" ht="15" customHeight="1" x14ac:dyDescent="0.25">
      <c r="A127" s="232" t="s">
        <v>93</v>
      </c>
      <c r="B127" s="170" t="s">
        <v>92</v>
      </c>
      <c r="C127" s="177"/>
      <c r="D127" s="177"/>
      <c r="E127" s="254">
        <v>72100</v>
      </c>
      <c r="F127" s="233"/>
    </row>
    <row r="128" spans="1:6" ht="15" customHeight="1" x14ac:dyDescent="0.25">
      <c r="A128" s="232" t="s">
        <v>96</v>
      </c>
      <c r="B128" s="170" t="s">
        <v>97</v>
      </c>
      <c r="C128" s="177"/>
      <c r="D128" s="177"/>
      <c r="E128" s="254">
        <v>186774.76</v>
      </c>
      <c r="F128" s="233"/>
    </row>
    <row r="129" spans="1:6" ht="15" customHeight="1" x14ac:dyDescent="0.25">
      <c r="A129" s="231" t="s">
        <v>98</v>
      </c>
      <c r="B129" s="170" t="s">
        <v>99</v>
      </c>
      <c r="C129" s="238">
        <v>1510854</v>
      </c>
      <c r="D129" s="238">
        <v>1510854</v>
      </c>
      <c r="E129" s="254">
        <f>SUM(E130:E152)</f>
        <v>1019657.2400000001</v>
      </c>
      <c r="F129" s="237">
        <f>+E129/D129*100</f>
        <v>67.488800373828312</v>
      </c>
    </row>
    <row r="130" spans="1:6" ht="15" customHeight="1" x14ac:dyDescent="0.25">
      <c r="A130" s="232" t="s">
        <v>102</v>
      </c>
      <c r="B130" s="170" t="s">
        <v>103</v>
      </c>
      <c r="C130" s="177"/>
      <c r="D130" s="177"/>
      <c r="E130" s="254">
        <v>67940.45</v>
      </c>
      <c r="F130" s="233"/>
    </row>
    <row r="131" spans="1:6" ht="25.5" x14ac:dyDescent="0.25">
      <c r="A131" s="232" t="s">
        <v>104</v>
      </c>
      <c r="B131" s="170" t="s">
        <v>105</v>
      </c>
      <c r="C131" s="177"/>
      <c r="D131" s="177"/>
      <c r="E131" s="254">
        <v>7501.65</v>
      </c>
      <c r="F131" s="233"/>
    </row>
    <row r="132" spans="1:6" ht="15" customHeight="1" x14ac:dyDescent="0.25">
      <c r="A132" s="232" t="s">
        <v>106</v>
      </c>
      <c r="B132" s="170" t="s">
        <v>107</v>
      </c>
      <c r="C132" s="177"/>
      <c r="D132" s="177"/>
      <c r="E132" s="254">
        <v>12433.37</v>
      </c>
      <c r="F132" s="233"/>
    </row>
    <row r="133" spans="1:6" ht="15" customHeight="1" x14ac:dyDescent="0.25">
      <c r="A133" s="232" t="s">
        <v>112</v>
      </c>
      <c r="B133" s="170" t="s">
        <v>113</v>
      </c>
      <c r="C133" s="177"/>
      <c r="D133" s="177"/>
      <c r="E133" s="254">
        <v>189109.33</v>
      </c>
      <c r="F133" s="233"/>
    </row>
    <row r="134" spans="1:6" ht="15" customHeight="1" x14ac:dyDescent="0.25">
      <c r="A134" s="232" t="s">
        <v>116</v>
      </c>
      <c r="B134" s="170" t="s">
        <v>117</v>
      </c>
      <c r="C134" s="177"/>
      <c r="D134" s="177"/>
      <c r="E134" s="254">
        <v>11113.97</v>
      </c>
      <c r="F134" s="233"/>
    </row>
    <row r="135" spans="1:6" ht="15" customHeight="1" x14ac:dyDescent="0.25">
      <c r="A135" s="232" t="s">
        <v>118</v>
      </c>
      <c r="B135" s="170" t="s">
        <v>119</v>
      </c>
      <c r="C135" s="177"/>
      <c r="D135" s="177"/>
      <c r="E135" s="254">
        <v>955.28</v>
      </c>
      <c r="F135" s="233"/>
    </row>
    <row r="136" spans="1:6" ht="15" customHeight="1" x14ac:dyDescent="0.25">
      <c r="A136" s="232" t="s">
        <v>120</v>
      </c>
      <c r="B136" s="170" t="s">
        <v>121</v>
      </c>
      <c r="C136" s="177"/>
      <c r="D136" s="177"/>
      <c r="E136" s="254">
        <v>8960.7900000000009</v>
      </c>
      <c r="F136" s="233"/>
    </row>
    <row r="137" spans="1:6" ht="15" customHeight="1" x14ac:dyDescent="0.25">
      <c r="A137" s="232" t="s">
        <v>124</v>
      </c>
      <c r="B137" s="170" t="s">
        <v>125</v>
      </c>
      <c r="C137" s="177"/>
      <c r="D137" s="177"/>
      <c r="E137" s="254">
        <v>5825.39</v>
      </c>
      <c r="F137" s="233"/>
    </row>
    <row r="138" spans="1:6" ht="15" customHeight="1" x14ac:dyDescent="0.25">
      <c r="A138" s="232" t="s">
        <v>126</v>
      </c>
      <c r="B138" s="170" t="s">
        <v>127</v>
      </c>
      <c r="C138" s="177"/>
      <c r="D138" s="177"/>
      <c r="E138" s="254">
        <v>67321.03</v>
      </c>
      <c r="F138" s="233"/>
    </row>
    <row r="139" spans="1:6" ht="15" customHeight="1" x14ac:dyDescent="0.25">
      <c r="A139" s="232" t="s">
        <v>128</v>
      </c>
      <c r="B139" s="170" t="s">
        <v>129</v>
      </c>
      <c r="C139" s="177"/>
      <c r="D139" s="177"/>
      <c r="E139" s="254">
        <v>25694.37</v>
      </c>
      <c r="F139" s="233"/>
    </row>
    <row r="140" spans="1:6" ht="15" customHeight="1" x14ac:dyDescent="0.25">
      <c r="A140" s="232" t="s">
        <v>130</v>
      </c>
      <c r="B140" s="170" t="s">
        <v>131</v>
      </c>
      <c r="C140" s="177"/>
      <c r="D140" s="177"/>
      <c r="E140" s="254">
        <v>2492.12</v>
      </c>
      <c r="F140" s="233"/>
    </row>
    <row r="141" spans="1:6" ht="15" customHeight="1" x14ac:dyDescent="0.25">
      <c r="A141" s="232" t="s">
        <v>132</v>
      </c>
      <c r="B141" s="170" t="s">
        <v>133</v>
      </c>
      <c r="C141" s="177"/>
      <c r="D141" s="177"/>
      <c r="E141" s="254">
        <v>135777.19</v>
      </c>
      <c r="F141" s="233"/>
    </row>
    <row r="142" spans="1:6" ht="15" customHeight="1" x14ac:dyDescent="0.25">
      <c r="A142" s="232" t="s">
        <v>134</v>
      </c>
      <c r="B142" s="170" t="s">
        <v>135</v>
      </c>
      <c r="C142" s="177"/>
      <c r="D142" s="177"/>
      <c r="E142" s="254">
        <v>201571.63</v>
      </c>
      <c r="F142" s="233"/>
    </row>
    <row r="143" spans="1:6" ht="15" customHeight="1" x14ac:dyDescent="0.25">
      <c r="A143" s="232" t="s">
        <v>136</v>
      </c>
      <c r="B143" s="170" t="s">
        <v>137</v>
      </c>
      <c r="C143" s="177"/>
      <c r="D143" s="177"/>
      <c r="E143" s="254">
        <v>96223.99</v>
      </c>
      <c r="F143" s="233"/>
    </row>
    <row r="144" spans="1:6" ht="15" customHeight="1" x14ac:dyDescent="0.25">
      <c r="A144" s="232" t="s">
        <v>138</v>
      </c>
      <c r="B144" s="170" t="s">
        <v>139</v>
      </c>
      <c r="C144" s="177"/>
      <c r="D144" s="177"/>
      <c r="E144" s="254">
        <v>550</v>
      </c>
      <c r="F144" s="233"/>
    </row>
    <row r="145" spans="1:6" ht="15" customHeight="1" x14ac:dyDescent="0.25">
      <c r="A145" s="232" t="s">
        <v>140</v>
      </c>
      <c r="B145" s="170" t="s">
        <v>141</v>
      </c>
      <c r="C145" s="177"/>
      <c r="D145" s="177"/>
      <c r="E145" s="254">
        <v>20383.810000000001</v>
      </c>
      <c r="F145" s="233"/>
    </row>
    <row r="146" spans="1:6" ht="15" customHeight="1" x14ac:dyDescent="0.25">
      <c r="A146" s="232" t="s">
        <v>144</v>
      </c>
      <c r="B146" s="170" t="s">
        <v>143</v>
      </c>
      <c r="C146" s="177"/>
      <c r="D146" s="177"/>
      <c r="E146" s="254">
        <v>9462.67</v>
      </c>
      <c r="F146" s="233"/>
    </row>
    <row r="147" spans="1:6" ht="15" customHeight="1" x14ac:dyDescent="0.25">
      <c r="A147" s="232" t="s">
        <v>149</v>
      </c>
      <c r="B147" s="170" t="s">
        <v>150</v>
      </c>
      <c r="C147" s="177"/>
      <c r="D147" s="177"/>
      <c r="E147" s="254">
        <v>645.75</v>
      </c>
      <c r="F147" s="233"/>
    </row>
    <row r="148" spans="1:6" ht="15" customHeight="1" x14ac:dyDescent="0.25">
      <c r="A148" s="232" t="s">
        <v>151</v>
      </c>
      <c r="B148" s="170" t="s">
        <v>152</v>
      </c>
      <c r="C148" s="177"/>
      <c r="D148" s="177"/>
      <c r="E148" s="254">
        <v>46991.02</v>
      </c>
      <c r="F148" s="233"/>
    </row>
    <row r="149" spans="1:6" ht="15" customHeight="1" x14ac:dyDescent="0.25">
      <c r="A149" s="232" t="s">
        <v>153</v>
      </c>
      <c r="B149" s="170" t="s">
        <v>154</v>
      </c>
      <c r="C149" s="177"/>
      <c r="D149" s="177"/>
      <c r="E149" s="254">
        <v>585</v>
      </c>
      <c r="F149" s="233"/>
    </row>
    <row r="150" spans="1:6" ht="15" customHeight="1" x14ac:dyDescent="0.25">
      <c r="A150" s="232" t="s">
        <v>155</v>
      </c>
      <c r="B150" s="170" t="s">
        <v>156</v>
      </c>
      <c r="C150" s="177"/>
      <c r="D150" s="177"/>
      <c r="E150" s="254">
        <v>3955.8</v>
      </c>
      <c r="F150" s="233"/>
    </row>
    <row r="151" spans="1:6" ht="15" customHeight="1" x14ac:dyDescent="0.25">
      <c r="A151" s="232" t="s">
        <v>157</v>
      </c>
      <c r="B151" s="170" t="s">
        <v>158</v>
      </c>
      <c r="C151" s="177"/>
      <c r="D151" s="177"/>
      <c r="E151" s="254">
        <v>200</v>
      </c>
      <c r="F151" s="233"/>
    </row>
    <row r="152" spans="1:6" ht="15" customHeight="1" x14ac:dyDescent="0.25">
      <c r="A152" s="232" t="s">
        <v>159</v>
      </c>
      <c r="B152" s="170" t="s">
        <v>146</v>
      </c>
      <c r="C152" s="177"/>
      <c r="D152" s="177"/>
      <c r="E152" s="254">
        <v>103962.63</v>
      </c>
      <c r="F152" s="233"/>
    </row>
    <row r="153" spans="1:6" ht="15" customHeight="1" x14ac:dyDescent="0.25">
      <c r="A153" s="231" t="s">
        <v>160</v>
      </c>
      <c r="B153" s="170" t="s">
        <v>161</v>
      </c>
      <c r="C153" s="238">
        <v>50</v>
      </c>
      <c r="D153" s="238">
        <v>50</v>
      </c>
      <c r="E153" s="254">
        <f>SUM(E154:E155)</f>
        <v>1492.89</v>
      </c>
      <c r="F153" s="237">
        <f>+E153/D153*100</f>
        <v>2985.78</v>
      </c>
    </row>
    <row r="154" spans="1:6" ht="15" customHeight="1" x14ac:dyDescent="0.25">
      <c r="A154" s="232" t="s">
        <v>164</v>
      </c>
      <c r="B154" s="170" t="s">
        <v>165</v>
      </c>
      <c r="C154" s="177"/>
      <c r="D154" s="177"/>
      <c r="E154" s="254">
        <v>25</v>
      </c>
      <c r="F154" s="233"/>
    </row>
    <row r="155" spans="1:6" ht="25.5" x14ac:dyDescent="0.25">
      <c r="A155" s="232" t="s">
        <v>389</v>
      </c>
      <c r="B155" s="170" t="s">
        <v>390</v>
      </c>
      <c r="C155" s="177"/>
      <c r="D155" s="177"/>
      <c r="E155" s="254">
        <v>1467.89</v>
      </c>
      <c r="F155" s="233"/>
    </row>
    <row r="156" spans="1:6" ht="25.5" x14ac:dyDescent="0.25">
      <c r="A156" s="231" t="s">
        <v>203</v>
      </c>
      <c r="B156" s="170" t="s">
        <v>204</v>
      </c>
      <c r="C156" s="238">
        <v>3900</v>
      </c>
      <c r="D156" s="238">
        <v>3900</v>
      </c>
      <c r="E156" s="254">
        <f>SUM(E157)</f>
        <v>12092.67</v>
      </c>
      <c r="F156" s="237">
        <f>+E156/D156*100</f>
        <v>310.06846153846152</v>
      </c>
    </row>
    <row r="157" spans="1:6" ht="15" customHeight="1" x14ac:dyDescent="0.25">
      <c r="A157" s="232" t="s">
        <v>207</v>
      </c>
      <c r="B157" s="170" t="s">
        <v>208</v>
      </c>
      <c r="C157" s="177"/>
      <c r="D157" s="177"/>
      <c r="E157" s="254">
        <v>12092.67</v>
      </c>
      <c r="F157" s="233"/>
    </row>
    <row r="158" spans="1:6" ht="15" customHeight="1" x14ac:dyDescent="0.25">
      <c r="A158" s="231" t="s">
        <v>233</v>
      </c>
      <c r="B158" s="170" t="s">
        <v>234</v>
      </c>
      <c r="C158" s="238">
        <v>57433</v>
      </c>
      <c r="D158" s="238">
        <v>57433</v>
      </c>
      <c r="E158" s="254">
        <f>SUM(E159:E164)</f>
        <v>49881.82</v>
      </c>
      <c r="F158" s="237">
        <f>+E158/D158*100</f>
        <v>86.852192990092803</v>
      </c>
    </row>
    <row r="159" spans="1:6" ht="15" customHeight="1" x14ac:dyDescent="0.25">
      <c r="A159" s="232" t="s">
        <v>241</v>
      </c>
      <c r="B159" s="170" t="s">
        <v>242</v>
      </c>
      <c r="C159" s="177"/>
      <c r="D159" s="177"/>
      <c r="E159" s="254">
        <v>4274.6499999999996</v>
      </c>
      <c r="F159" s="233"/>
    </row>
    <row r="160" spans="1:6" ht="15" customHeight="1" x14ac:dyDescent="0.25">
      <c r="A160" s="232" t="s">
        <v>436</v>
      </c>
      <c r="B160" s="170" t="s">
        <v>437</v>
      </c>
      <c r="C160" s="177"/>
      <c r="D160" s="177"/>
      <c r="E160" s="254">
        <v>4210</v>
      </c>
      <c r="F160" s="233"/>
    </row>
    <row r="161" spans="1:6" ht="15" customHeight="1" x14ac:dyDescent="0.25">
      <c r="A161" s="232" t="s">
        <v>438</v>
      </c>
      <c r="B161" s="170" t="s">
        <v>439</v>
      </c>
      <c r="C161" s="177"/>
      <c r="D161" s="177"/>
      <c r="E161" s="254">
        <v>26174.31</v>
      </c>
      <c r="F161" s="233"/>
    </row>
    <row r="162" spans="1:6" ht="15" customHeight="1" x14ac:dyDescent="0.25">
      <c r="A162" s="232" t="s">
        <v>243</v>
      </c>
      <c r="B162" s="170" t="s">
        <v>244</v>
      </c>
      <c r="C162" s="177"/>
      <c r="D162" s="177"/>
      <c r="E162" s="254">
        <v>12162.75</v>
      </c>
      <c r="F162" s="233"/>
    </row>
    <row r="163" spans="1:6" ht="15" customHeight="1" x14ac:dyDescent="0.25">
      <c r="A163" s="232" t="s">
        <v>440</v>
      </c>
      <c r="B163" s="170" t="s">
        <v>441</v>
      </c>
      <c r="C163" s="177"/>
      <c r="D163" s="177"/>
      <c r="E163" s="254">
        <v>2163.75</v>
      </c>
      <c r="F163" s="233"/>
    </row>
    <row r="164" spans="1:6" ht="15" customHeight="1" x14ac:dyDescent="0.25">
      <c r="A164" s="232" t="s">
        <v>450</v>
      </c>
      <c r="B164" s="170" t="s">
        <v>451</v>
      </c>
      <c r="C164" s="177"/>
      <c r="D164" s="177"/>
      <c r="E164" s="254">
        <v>896.36</v>
      </c>
      <c r="F164" s="233"/>
    </row>
    <row r="165" spans="1:6" ht="23.25" customHeight="1" x14ac:dyDescent="0.25">
      <c r="A165" s="231" t="s">
        <v>249</v>
      </c>
      <c r="B165" s="170" t="s">
        <v>250</v>
      </c>
      <c r="C165" s="238">
        <v>20000</v>
      </c>
      <c r="D165" s="238">
        <v>20000</v>
      </c>
      <c r="E165" s="254">
        <f>SUM(E166:E166)</f>
        <v>36689.25</v>
      </c>
      <c r="F165" s="237">
        <f>+E165/D165*100</f>
        <v>183.44625000000002</v>
      </c>
    </row>
    <row r="166" spans="1:6" ht="15" customHeight="1" x14ac:dyDescent="0.25">
      <c r="A166" s="232" t="s">
        <v>484</v>
      </c>
      <c r="B166" s="170" t="s">
        <v>483</v>
      </c>
      <c r="C166" s="177"/>
      <c r="D166" s="177"/>
      <c r="E166" s="254">
        <v>36689.25</v>
      </c>
      <c r="F166" s="233"/>
    </row>
    <row r="167" spans="1:6" ht="15" customHeight="1" x14ac:dyDescent="0.25">
      <c r="A167" s="234" t="s">
        <v>60</v>
      </c>
      <c r="B167" s="171" t="s">
        <v>61</v>
      </c>
      <c r="C167" s="238">
        <v>3941443</v>
      </c>
      <c r="D167" s="238">
        <v>3941443</v>
      </c>
      <c r="E167" s="254">
        <f>SUM(E168+E172+E196+E200+E202+E205)</f>
        <v>3847927.04</v>
      </c>
      <c r="F167" s="237">
        <f>+E167/D167*100</f>
        <v>97.627367438778137</v>
      </c>
    </row>
    <row r="168" spans="1:6" ht="15" customHeight="1" x14ac:dyDescent="0.25">
      <c r="A168" s="231" t="s">
        <v>83</v>
      </c>
      <c r="B168" s="170" t="s">
        <v>84</v>
      </c>
      <c r="C168" s="238">
        <v>1775370</v>
      </c>
      <c r="D168" s="238">
        <v>1775370</v>
      </c>
      <c r="E168" s="254">
        <f>SUM(E169:E171)</f>
        <v>2099892.09</v>
      </c>
      <c r="F168" s="237">
        <f>+E168/D168*100</f>
        <v>118.27912435154362</v>
      </c>
    </row>
    <row r="169" spans="1:6" ht="15" customHeight="1" x14ac:dyDescent="0.25">
      <c r="A169" s="232" t="s">
        <v>87</v>
      </c>
      <c r="B169" s="170" t="s">
        <v>88</v>
      </c>
      <c r="C169" s="177"/>
      <c r="D169" s="177"/>
      <c r="E169" s="254">
        <v>1795701.43</v>
      </c>
      <c r="F169" s="233"/>
    </row>
    <row r="170" spans="1:6" ht="15" customHeight="1" x14ac:dyDescent="0.25">
      <c r="A170" s="232" t="s">
        <v>93</v>
      </c>
      <c r="B170" s="170" t="s">
        <v>92</v>
      </c>
      <c r="C170" s="177"/>
      <c r="D170" s="177"/>
      <c r="E170" s="254">
        <v>7900</v>
      </c>
      <c r="F170" s="233"/>
    </row>
    <row r="171" spans="1:6" ht="15" customHeight="1" x14ac:dyDescent="0.25">
      <c r="A171" s="232" t="s">
        <v>96</v>
      </c>
      <c r="B171" s="170" t="s">
        <v>97</v>
      </c>
      <c r="C171" s="177"/>
      <c r="D171" s="177"/>
      <c r="E171" s="254">
        <v>296290.65999999997</v>
      </c>
      <c r="F171" s="233"/>
    </row>
    <row r="172" spans="1:6" ht="15" customHeight="1" x14ac:dyDescent="0.25">
      <c r="A172" s="231" t="s">
        <v>98</v>
      </c>
      <c r="B172" s="170" t="s">
        <v>99</v>
      </c>
      <c r="C172" s="238">
        <v>1783923</v>
      </c>
      <c r="D172" s="238">
        <v>1783923</v>
      </c>
      <c r="E172" s="254">
        <f>SUM(E173:E195)</f>
        <v>1615552.45</v>
      </c>
      <c r="F172" s="237">
        <f>+E172/D172*100</f>
        <v>90.561781534292678</v>
      </c>
    </row>
    <row r="173" spans="1:6" ht="15" customHeight="1" x14ac:dyDescent="0.25">
      <c r="A173" s="232" t="s">
        <v>102</v>
      </c>
      <c r="B173" s="170" t="s">
        <v>103</v>
      </c>
      <c r="C173" s="177"/>
      <c r="D173" s="177"/>
      <c r="E173" s="254">
        <v>21638.55</v>
      </c>
      <c r="F173" s="233"/>
    </row>
    <row r="174" spans="1:6" ht="15" customHeight="1" x14ac:dyDescent="0.25">
      <c r="A174" s="232" t="s">
        <v>104</v>
      </c>
      <c r="B174" s="170" t="s">
        <v>105</v>
      </c>
      <c r="C174" s="177"/>
      <c r="D174" s="177"/>
      <c r="E174" s="254">
        <v>2282.08</v>
      </c>
      <c r="F174" s="233"/>
    </row>
    <row r="175" spans="1:6" ht="15" customHeight="1" x14ac:dyDescent="0.25">
      <c r="A175" s="232" t="s">
        <v>106</v>
      </c>
      <c r="B175" s="170" t="s">
        <v>107</v>
      </c>
      <c r="C175" s="177"/>
      <c r="D175" s="177"/>
      <c r="E175" s="254">
        <v>13851.58</v>
      </c>
      <c r="F175" s="233"/>
    </row>
    <row r="176" spans="1:6" ht="15" customHeight="1" x14ac:dyDescent="0.25">
      <c r="A176" s="232" t="s">
        <v>112</v>
      </c>
      <c r="B176" s="170" t="s">
        <v>113</v>
      </c>
      <c r="C176" s="177"/>
      <c r="D176" s="177"/>
      <c r="E176" s="254">
        <v>193929.79</v>
      </c>
      <c r="F176" s="233"/>
    </row>
    <row r="177" spans="1:6" ht="15" customHeight="1" x14ac:dyDescent="0.25">
      <c r="A177" s="232" t="s">
        <v>114</v>
      </c>
      <c r="B177" s="170" t="s">
        <v>115</v>
      </c>
      <c r="C177" s="177"/>
      <c r="D177" s="177"/>
      <c r="E177" s="254">
        <v>11807.45</v>
      </c>
      <c r="F177" s="233"/>
    </row>
    <row r="178" spans="1:6" ht="15" customHeight="1" x14ac:dyDescent="0.25">
      <c r="A178" s="232" t="s">
        <v>116</v>
      </c>
      <c r="B178" s="170" t="s">
        <v>117</v>
      </c>
      <c r="C178" s="177"/>
      <c r="D178" s="177"/>
      <c r="E178" s="254">
        <v>25545.33</v>
      </c>
      <c r="F178" s="233"/>
    </row>
    <row r="179" spans="1:6" ht="15" customHeight="1" x14ac:dyDescent="0.25">
      <c r="A179" s="232" t="s">
        <v>118</v>
      </c>
      <c r="B179" s="170" t="s">
        <v>119</v>
      </c>
      <c r="C179" s="177"/>
      <c r="D179" s="177"/>
      <c r="E179" s="254">
        <v>1224.2</v>
      </c>
      <c r="F179" s="233"/>
    </row>
    <row r="180" spans="1:6" ht="15" customHeight="1" x14ac:dyDescent="0.25">
      <c r="A180" s="232" t="s">
        <v>120</v>
      </c>
      <c r="B180" s="170" t="s">
        <v>121</v>
      </c>
      <c r="C180" s="177"/>
      <c r="D180" s="177"/>
      <c r="E180" s="254">
        <v>12509.27</v>
      </c>
      <c r="F180" s="233"/>
    </row>
    <row r="181" spans="1:6" ht="15" customHeight="1" x14ac:dyDescent="0.25">
      <c r="A181" s="232" t="s">
        <v>124</v>
      </c>
      <c r="B181" s="170" t="s">
        <v>125</v>
      </c>
      <c r="C181" s="177"/>
      <c r="D181" s="177"/>
      <c r="E181" s="254">
        <v>76386.95</v>
      </c>
      <c r="F181" s="233"/>
    </row>
    <row r="182" spans="1:6" ht="15" customHeight="1" x14ac:dyDescent="0.25">
      <c r="A182" s="232" t="s">
        <v>126</v>
      </c>
      <c r="B182" s="170" t="s">
        <v>127</v>
      </c>
      <c r="C182" s="177"/>
      <c r="D182" s="177"/>
      <c r="E182" s="254">
        <v>157993.29</v>
      </c>
      <c r="F182" s="233"/>
    </row>
    <row r="183" spans="1:6" ht="15" customHeight="1" x14ac:dyDescent="0.25">
      <c r="A183" s="232" t="s">
        <v>128</v>
      </c>
      <c r="B183" s="170" t="s">
        <v>129</v>
      </c>
      <c r="C183" s="177"/>
      <c r="D183" s="177"/>
      <c r="E183" s="254">
        <v>50941.36</v>
      </c>
      <c r="F183" s="233"/>
    </row>
    <row r="184" spans="1:6" ht="15" customHeight="1" x14ac:dyDescent="0.25">
      <c r="A184" s="232" t="s">
        <v>130</v>
      </c>
      <c r="B184" s="170" t="s">
        <v>131</v>
      </c>
      <c r="C184" s="177"/>
      <c r="D184" s="177"/>
      <c r="E184" s="254">
        <v>1571.44</v>
      </c>
      <c r="F184" s="233"/>
    </row>
    <row r="185" spans="1:6" ht="15" customHeight="1" x14ac:dyDescent="0.25">
      <c r="A185" s="232" t="s">
        <v>132</v>
      </c>
      <c r="B185" s="170" t="s">
        <v>133</v>
      </c>
      <c r="C185" s="177"/>
      <c r="D185" s="177"/>
      <c r="E185" s="254">
        <v>82760.2</v>
      </c>
      <c r="F185" s="233"/>
    </row>
    <row r="186" spans="1:6" ht="15" customHeight="1" x14ac:dyDescent="0.25">
      <c r="A186" s="232" t="s">
        <v>134</v>
      </c>
      <c r="B186" s="170" t="s">
        <v>135</v>
      </c>
      <c r="C186" s="177"/>
      <c r="D186" s="177"/>
      <c r="E186" s="254">
        <v>7729.52</v>
      </c>
      <c r="F186" s="233"/>
    </row>
    <row r="187" spans="1:6" ht="15" customHeight="1" x14ac:dyDescent="0.25">
      <c r="A187" s="232" t="s">
        <v>136</v>
      </c>
      <c r="B187" s="170" t="s">
        <v>137</v>
      </c>
      <c r="C187" s="177"/>
      <c r="D187" s="177"/>
      <c r="E187" s="254">
        <v>597582.02</v>
      </c>
      <c r="F187" s="233"/>
    </row>
    <row r="188" spans="1:6" ht="15" customHeight="1" x14ac:dyDescent="0.25">
      <c r="A188" s="232" t="s">
        <v>138</v>
      </c>
      <c r="B188" s="170" t="s">
        <v>139</v>
      </c>
      <c r="C188" s="177"/>
      <c r="D188" s="177"/>
      <c r="E188" s="254">
        <v>54497.66</v>
      </c>
      <c r="F188" s="233"/>
    </row>
    <row r="189" spans="1:6" ht="15" customHeight="1" x14ac:dyDescent="0.25">
      <c r="A189" s="232" t="s">
        <v>140</v>
      </c>
      <c r="B189" s="170" t="s">
        <v>141</v>
      </c>
      <c r="C189" s="177"/>
      <c r="D189" s="177"/>
      <c r="E189" s="254">
        <v>126641.83</v>
      </c>
      <c r="F189" s="233"/>
    </row>
    <row r="190" spans="1:6" ht="15" customHeight="1" x14ac:dyDescent="0.25">
      <c r="A190" s="232" t="s">
        <v>144</v>
      </c>
      <c r="B190" s="170" t="s">
        <v>143</v>
      </c>
      <c r="C190" s="177"/>
      <c r="D190" s="177"/>
      <c r="E190" s="254">
        <v>6607.76</v>
      </c>
      <c r="F190" s="233"/>
    </row>
    <row r="191" spans="1:6" ht="15" customHeight="1" x14ac:dyDescent="0.25">
      <c r="A191" s="232" t="s">
        <v>149</v>
      </c>
      <c r="B191" s="170" t="s">
        <v>150</v>
      </c>
      <c r="C191" s="177"/>
      <c r="D191" s="177"/>
      <c r="E191" s="254">
        <v>10025.19</v>
      </c>
      <c r="F191" s="233"/>
    </row>
    <row r="192" spans="1:6" ht="15" customHeight="1" x14ac:dyDescent="0.25">
      <c r="A192" s="232" t="s">
        <v>151</v>
      </c>
      <c r="B192" s="170" t="s">
        <v>152</v>
      </c>
      <c r="C192" s="177"/>
      <c r="D192" s="177"/>
      <c r="E192" s="254">
        <v>41043.760000000002</v>
      </c>
      <c r="F192" s="233"/>
    </row>
    <row r="193" spans="1:6" ht="15" customHeight="1" x14ac:dyDescent="0.25">
      <c r="A193" s="232" t="s">
        <v>153</v>
      </c>
      <c r="B193" s="170" t="s">
        <v>154</v>
      </c>
      <c r="C193" s="177"/>
      <c r="D193" s="177"/>
      <c r="E193" s="254">
        <v>5666.22</v>
      </c>
      <c r="F193" s="233"/>
    </row>
    <row r="194" spans="1:6" ht="15" customHeight="1" x14ac:dyDescent="0.25">
      <c r="A194" s="232" t="s">
        <v>155</v>
      </c>
      <c r="B194" s="170" t="s">
        <v>156</v>
      </c>
      <c r="C194" s="177"/>
      <c r="D194" s="177"/>
      <c r="E194" s="254">
        <v>9125.0499999999993</v>
      </c>
      <c r="F194" s="233"/>
    </row>
    <row r="195" spans="1:6" ht="15" customHeight="1" x14ac:dyDescent="0.25">
      <c r="A195" s="232" t="s">
        <v>159</v>
      </c>
      <c r="B195" s="170" t="s">
        <v>146</v>
      </c>
      <c r="C195" s="177"/>
      <c r="D195" s="177"/>
      <c r="E195" s="254">
        <v>104191.95</v>
      </c>
      <c r="F195" s="233"/>
    </row>
    <row r="196" spans="1:6" ht="15" customHeight="1" x14ac:dyDescent="0.25">
      <c r="A196" s="231" t="s">
        <v>160</v>
      </c>
      <c r="B196" s="170" t="s">
        <v>161</v>
      </c>
      <c r="C196" s="238">
        <v>7500</v>
      </c>
      <c r="D196" s="238">
        <v>7500</v>
      </c>
      <c r="E196" s="254">
        <f>SUM(E197:E199)</f>
        <v>9316.49</v>
      </c>
      <c r="F196" s="237">
        <f>+E196/D196*100</f>
        <v>124.21986666666666</v>
      </c>
    </row>
    <row r="197" spans="1:6" ht="15" customHeight="1" x14ac:dyDescent="0.25">
      <c r="A197" s="232" t="s">
        <v>164</v>
      </c>
      <c r="B197" s="170" t="s">
        <v>165</v>
      </c>
      <c r="C197" s="177"/>
      <c r="D197" s="177"/>
      <c r="E197" s="254">
        <v>8215.11</v>
      </c>
      <c r="F197" s="233"/>
    </row>
    <row r="198" spans="1:6" ht="25.5" x14ac:dyDescent="0.25">
      <c r="A198" s="232" t="s">
        <v>389</v>
      </c>
      <c r="B198" s="170" t="s">
        <v>390</v>
      </c>
      <c r="C198" s="177"/>
      <c r="D198" s="177"/>
      <c r="E198" s="254">
        <v>57.32</v>
      </c>
      <c r="F198" s="233"/>
    </row>
    <row r="199" spans="1:6" ht="15" customHeight="1" x14ac:dyDescent="0.25">
      <c r="A199" s="232" t="s">
        <v>391</v>
      </c>
      <c r="B199" s="170" t="s">
        <v>392</v>
      </c>
      <c r="C199" s="177"/>
      <c r="D199" s="177"/>
      <c r="E199" s="254">
        <v>1044.06</v>
      </c>
      <c r="F199" s="233"/>
    </row>
    <row r="200" spans="1:6" ht="25.5" x14ac:dyDescent="0.25">
      <c r="A200" s="231" t="s">
        <v>203</v>
      </c>
      <c r="B200" s="170" t="s">
        <v>204</v>
      </c>
      <c r="C200" s="238">
        <v>1650</v>
      </c>
      <c r="D200" s="238">
        <v>1650</v>
      </c>
      <c r="E200" s="254">
        <f>SUM(E201)</f>
        <v>2555.4</v>
      </c>
      <c r="F200" s="237">
        <f>+E200/D200*100</f>
        <v>154.87272727272727</v>
      </c>
    </row>
    <row r="201" spans="1:6" ht="15" customHeight="1" x14ac:dyDescent="0.25">
      <c r="A201" s="232" t="s">
        <v>207</v>
      </c>
      <c r="B201" s="170" t="s">
        <v>208</v>
      </c>
      <c r="C201" s="177"/>
      <c r="D201" s="177"/>
      <c r="E201" s="254">
        <v>2555.4</v>
      </c>
      <c r="F201" s="233"/>
    </row>
    <row r="202" spans="1:6" ht="15" customHeight="1" x14ac:dyDescent="0.25">
      <c r="A202" s="231" t="s">
        <v>59</v>
      </c>
      <c r="B202" s="170" t="s">
        <v>228</v>
      </c>
      <c r="C202" s="238">
        <v>15000</v>
      </c>
      <c r="D202" s="238">
        <v>15000</v>
      </c>
      <c r="E202" s="254">
        <f>SUM(E203:E204)</f>
        <v>0</v>
      </c>
      <c r="F202" s="237">
        <f>+E202/D202*100</f>
        <v>0</v>
      </c>
    </row>
    <row r="203" spans="1:6" ht="15" customHeight="1" x14ac:dyDescent="0.25">
      <c r="A203" s="232" t="s">
        <v>231</v>
      </c>
      <c r="B203" s="170" t="s">
        <v>232</v>
      </c>
      <c r="C203" s="177"/>
      <c r="D203" s="177"/>
      <c r="E203" s="254">
        <v>0</v>
      </c>
      <c r="F203" s="233"/>
    </row>
    <row r="204" spans="1:6" ht="15" customHeight="1" x14ac:dyDescent="0.25">
      <c r="A204" s="232" t="s">
        <v>430</v>
      </c>
      <c r="B204" s="170" t="s">
        <v>348</v>
      </c>
      <c r="C204" s="177"/>
      <c r="D204" s="177"/>
      <c r="E204" s="254">
        <v>0</v>
      </c>
      <c r="F204" s="233"/>
    </row>
    <row r="205" spans="1:6" ht="15" customHeight="1" x14ac:dyDescent="0.25">
      <c r="A205" s="231" t="s">
        <v>233</v>
      </c>
      <c r="B205" s="170" t="s">
        <v>234</v>
      </c>
      <c r="C205" s="238">
        <v>358000</v>
      </c>
      <c r="D205" s="238">
        <v>358000</v>
      </c>
      <c r="E205" s="254">
        <f>SUM(E206:E211)</f>
        <v>120610.61</v>
      </c>
      <c r="F205" s="237">
        <f>+E205/D205*100</f>
        <v>33.690114525139663</v>
      </c>
    </row>
    <row r="206" spans="1:6" ht="15" customHeight="1" x14ac:dyDescent="0.25">
      <c r="A206" s="232" t="s">
        <v>241</v>
      </c>
      <c r="B206" s="170" t="s">
        <v>242</v>
      </c>
      <c r="C206" s="177"/>
      <c r="D206" s="177"/>
      <c r="E206" s="254">
        <v>61084.92</v>
      </c>
      <c r="F206" s="233"/>
    </row>
    <row r="207" spans="1:6" ht="15" customHeight="1" x14ac:dyDescent="0.25">
      <c r="A207" s="232" t="s">
        <v>436</v>
      </c>
      <c r="B207" s="170" t="s">
        <v>437</v>
      </c>
      <c r="C207" s="177"/>
      <c r="D207" s="177"/>
      <c r="E207" s="254">
        <v>17275.32</v>
      </c>
      <c r="F207" s="233"/>
    </row>
    <row r="208" spans="1:6" ht="15" customHeight="1" x14ac:dyDescent="0.25">
      <c r="A208" s="232" t="s">
        <v>438</v>
      </c>
      <c r="B208" s="170" t="s">
        <v>439</v>
      </c>
      <c r="C208" s="177"/>
      <c r="D208" s="177"/>
      <c r="E208" s="254">
        <v>8997.49</v>
      </c>
      <c r="F208" s="233"/>
    </row>
    <row r="209" spans="1:6" ht="15" customHeight="1" x14ac:dyDescent="0.25">
      <c r="A209" s="232" t="s">
        <v>243</v>
      </c>
      <c r="B209" s="170" t="s">
        <v>244</v>
      </c>
      <c r="C209" s="177"/>
      <c r="D209" s="177"/>
      <c r="E209" s="254">
        <v>5843.75</v>
      </c>
      <c r="F209" s="233"/>
    </row>
    <row r="210" spans="1:6" ht="15" customHeight="1" x14ac:dyDescent="0.25">
      <c r="A210" s="232" t="s">
        <v>440</v>
      </c>
      <c r="B210" s="170" t="s">
        <v>441</v>
      </c>
      <c r="C210" s="177"/>
      <c r="D210" s="177"/>
      <c r="E210" s="254">
        <v>11826.55</v>
      </c>
      <c r="F210" s="233"/>
    </row>
    <row r="211" spans="1:6" ht="15" customHeight="1" x14ac:dyDescent="0.25">
      <c r="A211" s="232" t="s">
        <v>450</v>
      </c>
      <c r="B211" s="170" t="s">
        <v>451</v>
      </c>
      <c r="C211" s="177"/>
      <c r="D211" s="177"/>
      <c r="E211" s="254">
        <v>15582.58</v>
      </c>
      <c r="F211" s="233"/>
    </row>
    <row r="212" spans="1:6" ht="15" customHeight="1" x14ac:dyDescent="0.25">
      <c r="A212" s="234" t="s">
        <v>75</v>
      </c>
      <c r="B212" s="171" t="s">
        <v>76</v>
      </c>
      <c r="C212" s="239">
        <v>841161</v>
      </c>
      <c r="D212" s="239">
        <v>1271344</v>
      </c>
      <c r="E212" s="254">
        <f>SUM(E213+E217+E238+E240+E242+E245)</f>
        <v>1133376.54</v>
      </c>
      <c r="F212" s="237">
        <f>+E212/D212*100</f>
        <v>89.147904894348031</v>
      </c>
    </row>
    <row r="213" spans="1:6" ht="15" customHeight="1" x14ac:dyDescent="0.25">
      <c r="A213" s="231" t="s">
        <v>83</v>
      </c>
      <c r="B213" s="170" t="s">
        <v>84</v>
      </c>
      <c r="C213" s="238">
        <v>459198</v>
      </c>
      <c r="D213" s="238">
        <v>482346</v>
      </c>
      <c r="E213" s="254">
        <f>SUM(E214:E216)</f>
        <v>458432.75</v>
      </c>
      <c r="F213" s="237">
        <f>+E213/D213*100</f>
        <v>95.042303657540444</v>
      </c>
    </row>
    <row r="214" spans="1:6" ht="15" customHeight="1" x14ac:dyDescent="0.25">
      <c r="A214" s="232" t="s">
        <v>87</v>
      </c>
      <c r="B214" s="170" t="s">
        <v>88</v>
      </c>
      <c r="C214" s="177"/>
      <c r="D214" s="177"/>
      <c r="E214" s="254">
        <v>383375.63</v>
      </c>
      <c r="F214" s="233"/>
    </row>
    <row r="215" spans="1:6" ht="15" customHeight="1" x14ac:dyDescent="0.25">
      <c r="A215" s="232" t="s">
        <v>93</v>
      </c>
      <c r="B215" s="170" t="s">
        <v>92</v>
      </c>
      <c r="C215" s="177"/>
      <c r="D215" s="177"/>
      <c r="E215" s="254">
        <f>7000+4800</f>
        <v>11800</v>
      </c>
      <c r="F215" s="233"/>
    </row>
    <row r="216" spans="1:6" ht="15" customHeight="1" x14ac:dyDescent="0.25">
      <c r="A216" s="232" t="s">
        <v>96</v>
      </c>
      <c r="B216" s="170" t="s">
        <v>97</v>
      </c>
      <c r="C216" s="177"/>
      <c r="D216" s="177"/>
      <c r="E216" s="254">
        <v>63257.120000000003</v>
      </c>
      <c r="F216" s="233"/>
    </row>
    <row r="217" spans="1:6" ht="15" customHeight="1" x14ac:dyDescent="0.25">
      <c r="A217" s="231" t="s">
        <v>98</v>
      </c>
      <c r="B217" s="170" t="s">
        <v>99</v>
      </c>
      <c r="C217" s="238">
        <v>331163</v>
      </c>
      <c r="D217" s="238">
        <v>696896</v>
      </c>
      <c r="E217" s="254">
        <f>SUM(E218:E237)</f>
        <v>603531.92999999993</v>
      </c>
      <c r="F217" s="237">
        <f>+E217/D217*100</f>
        <v>86.602869007714204</v>
      </c>
    </row>
    <row r="218" spans="1:6" ht="15" customHeight="1" x14ac:dyDescent="0.25">
      <c r="A218" s="232" t="s">
        <v>102</v>
      </c>
      <c r="B218" s="170" t="s">
        <v>103</v>
      </c>
      <c r="C218" s="177"/>
      <c r="D218" s="177"/>
      <c r="E218" s="254">
        <v>83245.789999999994</v>
      </c>
      <c r="F218" s="233"/>
    </row>
    <row r="219" spans="1:6" ht="25.5" x14ac:dyDescent="0.25">
      <c r="A219" s="232" t="s">
        <v>104</v>
      </c>
      <c r="B219" s="170" t="s">
        <v>105</v>
      </c>
      <c r="C219" s="177"/>
      <c r="D219" s="177"/>
      <c r="E219" s="254">
        <v>8079.57</v>
      </c>
      <c r="F219" s="233"/>
    </row>
    <row r="220" spans="1:6" ht="15" customHeight="1" x14ac:dyDescent="0.25">
      <c r="A220" s="232" t="s">
        <v>106</v>
      </c>
      <c r="B220" s="170" t="s">
        <v>107</v>
      </c>
      <c r="C220" s="177"/>
      <c r="D220" s="177"/>
      <c r="E220" s="254">
        <v>16123.02</v>
      </c>
      <c r="F220" s="233"/>
    </row>
    <row r="221" spans="1:6" ht="15" customHeight="1" x14ac:dyDescent="0.25">
      <c r="A221" s="232" t="s">
        <v>108</v>
      </c>
      <c r="B221" s="170" t="s">
        <v>109</v>
      </c>
      <c r="C221" s="177"/>
      <c r="D221" s="177"/>
      <c r="E221" s="254">
        <v>0</v>
      </c>
      <c r="F221" s="233"/>
    </row>
    <row r="222" spans="1:6" ht="15" customHeight="1" x14ac:dyDescent="0.25">
      <c r="A222" s="232" t="s">
        <v>112</v>
      </c>
      <c r="B222" s="170" t="s">
        <v>113</v>
      </c>
      <c r="C222" s="177"/>
      <c r="D222" s="177"/>
      <c r="E222" s="254">
        <v>361853.23</v>
      </c>
      <c r="F222" s="233"/>
    </row>
    <row r="223" spans="1:6" ht="25.5" x14ac:dyDescent="0.25">
      <c r="A223" s="232" t="s">
        <v>116</v>
      </c>
      <c r="B223" s="170" t="s">
        <v>117</v>
      </c>
      <c r="C223" s="177"/>
      <c r="D223" s="177"/>
      <c r="E223" s="254">
        <v>2172.14</v>
      </c>
      <c r="F223" s="233"/>
    </row>
    <row r="224" spans="1:6" ht="15" customHeight="1" x14ac:dyDescent="0.25">
      <c r="A224" s="232" t="s">
        <v>118</v>
      </c>
      <c r="B224" s="170" t="s">
        <v>119</v>
      </c>
      <c r="C224" s="177"/>
      <c r="D224" s="177"/>
      <c r="E224" s="254">
        <v>1337.93</v>
      </c>
      <c r="F224" s="233"/>
    </row>
    <row r="225" spans="1:6" ht="15" customHeight="1" x14ac:dyDescent="0.25">
      <c r="A225" s="232" t="s">
        <v>120</v>
      </c>
      <c r="B225" s="170" t="s">
        <v>121</v>
      </c>
      <c r="C225" s="177"/>
      <c r="D225" s="177"/>
      <c r="E225" s="254">
        <v>2686.01</v>
      </c>
      <c r="F225" s="233"/>
    </row>
    <row r="226" spans="1:6" ht="15" customHeight="1" x14ac:dyDescent="0.25">
      <c r="A226" s="232" t="s">
        <v>124</v>
      </c>
      <c r="B226" s="170" t="s">
        <v>125</v>
      </c>
      <c r="C226" s="177"/>
      <c r="D226" s="177"/>
      <c r="E226" s="254">
        <v>13960.4</v>
      </c>
      <c r="F226" s="233"/>
    </row>
    <row r="227" spans="1:6" ht="15" customHeight="1" x14ac:dyDescent="0.25">
      <c r="A227" s="232" t="s">
        <v>126</v>
      </c>
      <c r="B227" s="170" t="s">
        <v>127</v>
      </c>
      <c r="C227" s="177"/>
      <c r="D227" s="177"/>
      <c r="E227" s="254">
        <v>4607.78</v>
      </c>
      <c r="F227" s="233"/>
    </row>
    <row r="228" spans="1:6" ht="15" customHeight="1" x14ac:dyDescent="0.25">
      <c r="A228" s="232" t="s">
        <v>128</v>
      </c>
      <c r="B228" s="170" t="s">
        <v>129</v>
      </c>
      <c r="C228" s="177"/>
      <c r="D228" s="177"/>
      <c r="E228" s="254">
        <v>15737.41</v>
      </c>
      <c r="F228" s="233"/>
    </row>
    <row r="229" spans="1:6" ht="15" customHeight="1" x14ac:dyDescent="0.25">
      <c r="A229" s="232" t="s">
        <v>132</v>
      </c>
      <c r="B229" s="170" t="s">
        <v>133</v>
      </c>
      <c r="C229" s="177"/>
      <c r="D229" s="177"/>
      <c r="E229" s="254">
        <v>5308.61</v>
      </c>
      <c r="F229" s="233"/>
    </row>
    <row r="230" spans="1:6" ht="15" customHeight="1" x14ac:dyDescent="0.25">
      <c r="A230" s="232" t="s">
        <v>134</v>
      </c>
      <c r="B230" s="170" t="s">
        <v>135</v>
      </c>
      <c r="C230" s="177"/>
      <c r="D230" s="177"/>
      <c r="E230" s="254">
        <v>29505.73</v>
      </c>
      <c r="F230" s="233"/>
    </row>
    <row r="231" spans="1:6" ht="15" customHeight="1" x14ac:dyDescent="0.25">
      <c r="A231" s="232" t="s">
        <v>136</v>
      </c>
      <c r="B231" s="170" t="s">
        <v>137</v>
      </c>
      <c r="C231" s="177"/>
      <c r="D231" s="177"/>
      <c r="E231" s="254">
        <v>2947.33</v>
      </c>
      <c r="F231" s="233"/>
    </row>
    <row r="232" spans="1:6" ht="15" customHeight="1" x14ac:dyDescent="0.25">
      <c r="A232" s="232" t="s">
        <v>140</v>
      </c>
      <c r="B232" s="170" t="s">
        <v>141</v>
      </c>
      <c r="C232" s="177"/>
      <c r="D232" s="177"/>
      <c r="E232" s="254">
        <v>2774.38</v>
      </c>
      <c r="F232" s="233"/>
    </row>
    <row r="233" spans="1:6" ht="15" customHeight="1" x14ac:dyDescent="0.25">
      <c r="A233" s="232" t="s">
        <v>144</v>
      </c>
      <c r="B233" s="170" t="s">
        <v>143</v>
      </c>
      <c r="C233" s="177"/>
      <c r="D233" s="177"/>
      <c r="E233" s="254">
        <v>6618.48</v>
      </c>
      <c r="F233" s="233"/>
    </row>
    <row r="234" spans="1:6" ht="15" customHeight="1" x14ac:dyDescent="0.25">
      <c r="A234" s="232" t="s">
        <v>151</v>
      </c>
      <c r="B234" s="170" t="s">
        <v>152</v>
      </c>
      <c r="C234" s="177"/>
      <c r="D234" s="177"/>
      <c r="E234" s="254">
        <v>2080.1999999999998</v>
      </c>
      <c r="F234" s="233"/>
    </row>
    <row r="235" spans="1:6" ht="15" customHeight="1" x14ac:dyDescent="0.25">
      <c r="A235" s="232" t="s">
        <v>153</v>
      </c>
      <c r="B235" s="170" t="s">
        <v>154</v>
      </c>
      <c r="C235" s="177"/>
      <c r="D235" s="177"/>
      <c r="E235" s="254">
        <v>2279.83</v>
      </c>
      <c r="F235" s="233"/>
    </row>
    <row r="236" spans="1:6" ht="15" customHeight="1" x14ac:dyDescent="0.25">
      <c r="A236" s="232" t="s">
        <v>155</v>
      </c>
      <c r="B236" s="170" t="s">
        <v>156</v>
      </c>
      <c r="C236" s="177"/>
      <c r="D236" s="177"/>
      <c r="E236" s="254">
        <v>116.81</v>
      </c>
      <c r="F236" s="233"/>
    </row>
    <row r="237" spans="1:6" ht="15" customHeight="1" x14ac:dyDescent="0.25">
      <c r="A237" s="232" t="s">
        <v>159</v>
      </c>
      <c r="B237" s="170" t="s">
        <v>146</v>
      </c>
      <c r="C237" s="177"/>
      <c r="D237" s="177"/>
      <c r="E237" s="254">
        <v>42097.279999999999</v>
      </c>
      <c r="F237" s="233"/>
    </row>
    <row r="238" spans="1:6" ht="15" customHeight="1" x14ac:dyDescent="0.25">
      <c r="A238" s="231" t="s">
        <v>160</v>
      </c>
      <c r="B238" s="170" t="s">
        <v>161</v>
      </c>
      <c r="C238" s="238">
        <v>0</v>
      </c>
      <c r="D238" s="238">
        <v>50</v>
      </c>
      <c r="E238" s="254">
        <f>SUM(E239:E239)</f>
        <v>207.87</v>
      </c>
      <c r="F238" s="237">
        <f>+E238/D238*100</f>
        <v>415.74</v>
      </c>
    </row>
    <row r="239" spans="1:6" ht="15" customHeight="1" x14ac:dyDescent="0.25">
      <c r="A239" s="232" t="s">
        <v>389</v>
      </c>
      <c r="B239" s="170" t="s">
        <v>390</v>
      </c>
      <c r="C239" s="177"/>
      <c r="D239" s="177"/>
      <c r="E239" s="254">
        <v>207.87</v>
      </c>
      <c r="F239" s="233"/>
    </row>
    <row r="240" spans="1:6" ht="15" customHeight="1" x14ac:dyDescent="0.25">
      <c r="A240" s="231" t="s">
        <v>203</v>
      </c>
      <c r="B240" s="170" t="s">
        <v>204</v>
      </c>
      <c r="C240" s="238">
        <v>800</v>
      </c>
      <c r="D240" s="238">
        <v>16355</v>
      </c>
      <c r="E240" s="254">
        <f>SUM(E241)</f>
        <v>18209.46</v>
      </c>
      <c r="F240" s="237">
        <f>+E240/D240*100</f>
        <v>111.33879547538979</v>
      </c>
    </row>
    <row r="241" spans="1:6" ht="15" customHeight="1" x14ac:dyDescent="0.25">
      <c r="A241" s="232" t="s">
        <v>207</v>
      </c>
      <c r="B241" s="170" t="s">
        <v>208</v>
      </c>
      <c r="C241" s="177"/>
      <c r="D241" s="177"/>
      <c r="E241" s="254">
        <v>18209.46</v>
      </c>
      <c r="F241" s="233"/>
    </row>
    <row r="242" spans="1:6" ht="25.5" x14ac:dyDescent="0.25">
      <c r="A242" s="231" t="s">
        <v>59</v>
      </c>
      <c r="B242" s="170" t="s">
        <v>228</v>
      </c>
      <c r="C242" s="238">
        <v>2000</v>
      </c>
      <c r="D242" s="238">
        <v>2000</v>
      </c>
      <c r="E242" s="254">
        <f>SUM(E243:E244)</f>
        <v>0</v>
      </c>
      <c r="F242" s="237">
        <f>+E242/D242*100</f>
        <v>0</v>
      </c>
    </row>
    <row r="243" spans="1:6" ht="15" customHeight="1" x14ac:dyDescent="0.25">
      <c r="A243" s="232" t="s">
        <v>231</v>
      </c>
      <c r="B243" s="170" t="s">
        <v>232</v>
      </c>
      <c r="C243" s="177"/>
      <c r="D243" s="177"/>
      <c r="E243" s="254">
        <v>0</v>
      </c>
      <c r="F243" s="233"/>
    </row>
    <row r="244" spans="1:6" ht="15" customHeight="1" x14ac:dyDescent="0.25">
      <c r="A244" s="232" t="s">
        <v>430</v>
      </c>
      <c r="B244" s="170" t="s">
        <v>348</v>
      </c>
      <c r="C244" s="177"/>
      <c r="D244" s="177"/>
      <c r="E244" s="254">
        <v>0</v>
      </c>
      <c r="F244" s="233"/>
    </row>
    <row r="245" spans="1:6" ht="15" customHeight="1" x14ac:dyDescent="0.25">
      <c r="A245" s="231" t="s">
        <v>233</v>
      </c>
      <c r="B245" s="170" t="s">
        <v>234</v>
      </c>
      <c r="C245" s="238">
        <v>48000</v>
      </c>
      <c r="D245" s="238">
        <v>73697</v>
      </c>
      <c r="E245" s="254">
        <f>SUM(E246:E250)</f>
        <v>52994.53</v>
      </c>
      <c r="F245" s="237">
        <f>+E245/D245*100</f>
        <v>71.908666567160125</v>
      </c>
    </row>
    <row r="246" spans="1:6" ht="15" customHeight="1" x14ac:dyDescent="0.25">
      <c r="A246" s="232" t="s">
        <v>241</v>
      </c>
      <c r="B246" s="170" t="s">
        <v>242</v>
      </c>
      <c r="C246" s="177"/>
      <c r="D246" s="177"/>
      <c r="E246" s="254">
        <v>1500</v>
      </c>
      <c r="F246" s="233"/>
    </row>
    <row r="247" spans="1:6" ht="15" customHeight="1" x14ac:dyDescent="0.25">
      <c r="A247" s="232" t="s">
        <v>438</v>
      </c>
      <c r="B247" s="170" t="s">
        <v>439</v>
      </c>
      <c r="C247" s="177"/>
      <c r="D247" s="177"/>
      <c r="E247" s="254">
        <v>6134.07</v>
      </c>
      <c r="F247" s="233"/>
    </row>
    <row r="248" spans="1:6" ht="15" customHeight="1" x14ac:dyDescent="0.25">
      <c r="A248" s="232" t="s">
        <v>243</v>
      </c>
      <c r="B248" s="170" t="s">
        <v>244</v>
      </c>
      <c r="C248" s="177"/>
      <c r="D248" s="177"/>
      <c r="E248" s="254">
        <v>43133.86</v>
      </c>
      <c r="F248" s="233"/>
    </row>
    <row r="249" spans="1:6" ht="15" customHeight="1" x14ac:dyDescent="0.25">
      <c r="A249" s="232" t="s">
        <v>440</v>
      </c>
      <c r="B249" s="170" t="s">
        <v>441</v>
      </c>
      <c r="C249" s="177"/>
      <c r="D249" s="177"/>
      <c r="E249" s="254">
        <v>324</v>
      </c>
      <c r="F249" s="233"/>
    </row>
    <row r="250" spans="1:6" ht="15" customHeight="1" x14ac:dyDescent="0.25">
      <c r="A250" s="232" t="s">
        <v>247</v>
      </c>
      <c r="B250" s="170" t="s">
        <v>248</v>
      </c>
      <c r="C250" s="177"/>
      <c r="D250" s="177"/>
      <c r="E250" s="254">
        <v>1902.6</v>
      </c>
      <c r="F250" s="233"/>
    </row>
    <row r="251" spans="1:6" ht="15" customHeight="1" x14ac:dyDescent="0.25">
      <c r="A251" s="234" t="s">
        <v>32</v>
      </c>
      <c r="B251" s="171" t="s">
        <v>486</v>
      </c>
      <c r="C251" s="239">
        <f>SUM(C252+C266)</f>
        <v>123100</v>
      </c>
      <c r="D251" s="239">
        <f>SUM(D252+D266)</f>
        <v>123100</v>
      </c>
      <c r="E251" s="254">
        <f>SUM(E252+E266)</f>
        <v>131162.20000000001</v>
      </c>
      <c r="F251" s="237">
        <f>+E251/D251*100</f>
        <v>106.54930950446793</v>
      </c>
    </row>
    <row r="252" spans="1:6" ht="15" customHeight="1" x14ac:dyDescent="0.25">
      <c r="A252" s="231" t="s">
        <v>98</v>
      </c>
      <c r="B252" s="170" t="s">
        <v>99</v>
      </c>
      <c r="C252" s="238">
        <v>116300</v>
      </c>
      <c r="D252" s="238">
        <v>116300</v>
      </c>
      <c r="E252" s="254">
        <f>SUM(E253:E265)</f>
        <v>119639.37000000001</v>
      </c>
      <c r="F252" s="237">
        <f>+E252/D252*100</f>
        <v>102.87134135855547</v>
      </c>
    </row>
    <row r="253" spans="1:6" ht="15" customHeight="1" x14ac:dyDescent="0.25">
      <c r="A253" s="232" t="s">
        <v>106</v>
      </c>
      <c r="B253" s="170" t="s">
        <v>107</v>
      </c>
      <c r="C253" s="177"/>
      <c r="D253" s="177"/>
      <c r="E253" s="254">
        <v>3600</v>
      </c>
      <c r="F253" s="233"/>
    </row>
    <row r="254" spans="1:6" ht="15" customHeight="1" x14ac:dyDescent="0.25">
      <c r="A254" s="232" t="s">
        <v>112</v>
      </c>
      <c r="B254" s="170" t="s">
        <v>113</v>
      </c>
      <c r="C254" s="177"/>
      <c r="D254" s="177"/>
      <c r="E254" s="254">
        <v>50791.93</v>
      </c>
      <c r="F254" s="233"/>
    </row>
    <row r="255" spans="1:6" ht="25.5" x14ac:dyDescent="0.25">
      <c r="A255" s="232" t="s">
        <v>116</v>
      </c>
      <c r="B255" s="170" t="s">
        <v>117</v>
      </c>
      <c r="C255" s="177"/>
      <c r="D255" s="177"/>
      <c r="E255" s="254">
        <v>1239</v>
      </c>
      <c r="F255" s="233"/>
    </row>
    <row r="256" spans="1:6" ht="15" customHeight="1" x14ac:dyDescent="0.25">
      <c r="A256" s="232" t="s">
        <v>118</v>
      </c>
      <c r="B256" s="170" t="s">
        <v>119</v>
      </c>
      <c r="C256" s="177"/>
      <c r="D256" s="177"/>
      <c r="E256" s="254">
        <v>84.83</v>
      </c>
      <c r="F256" s="233"/>
    </row>
    <row r="257" spans="1:6" ht="15" customHeight="1" x14ac:dyDescent="0.25">
      <c r="A257" s="232" t="s">
        <v>120</v>
      </c>
      <c r="B257" s="170" t="s">
        <v>121</v>
      </c>
      <c r="C257" s="177"/>
      <c r="D257" s="177"/>
      <c r="E257" s="254">
        <v>1133.22</v>
      </c>
      <c r="F257" s="233"/>
    </row>
    <row r="258" spans="1:6" ht="15" customHeight="1" x14ac:dyDescent="0.25">
      <c r="A258" s="232" t="s">
        <v>124</v>
      </c>
      <c r="B258" s="170" t="s">
        <v>125</v>
      </c>
      <c r="C258" s="177"/>
      <c r="D258" s="177"/>
      <c r="E258" s="254">
        <v>5857.31</v>
      </c>
      <c r="F258" s="233"/>
    </row>
    <row r="259" spans="1:6" ht="15" customHeight="1" x14ac:dyDescent="0.25">
      <c r="A259" s="232" t="s">
        <v>126</v>
      </c>
      <c r="B259" s="170" t="s">
        <v>127</v>
      </c>
      <c r="C259" s="177"/>
      <c r="D259" s="177"/>
      <c r="E259" s="254">
        <v>75</v>
      </c>
      <c r="F259" s="233"/>
    </row>
    <row r="260" spans="1:6" ht="15" customHeight="1" x14ac:dyDescent="0.25">
      <c r="A260" s="232" t="s">
        <v>128</v>
      </c>
      <c r="B260" s="170" t="s">
        <v>129</v>
      </c>
      <c r="C260" s="177"/>
      <c r="D260" s="177"/>
      <c r="E260" s="254">
        <f>4259.09+1548.53</f>
        <v>5807.62</v>
      </c>
      <c r="F260" s="233"/>
    </row>
    <row r="261" spans="1:6" ht="15" customHeight="1" x14ac:dyDescent="0.25">
      <c r="A261" s="232" t="s">
        <v>132</v>
      </c>
      <c r="B261" s="170" t="s">
        <v>133</v>
      </c>
      <c r="C261" s="177"/>
      <c r="D261" s="177"/>
      <c r="E261" s="254">
        <v>6021.75</v>
      </c>
      <c r="F261" s="233"/>
    </row>
    <row r="262" spans="1:6" ht="15" customHeight="1" x14ac:dyDescent="0.25">
      <c r="A262" s="232" t="s">
        <v>134</v>
      </c>
      <c r="B262" s="170" t="s">
        <v>135</v>
      </c>
      <c r="C262" s="177"/>
      <c r="D262" s="177"/>
      <c r="E262" s="254">
        <v>26075</v>
      </c>
      <c r="F262" s="233"/>
    </row>
    <row r="263" spans="1:6" ht="15" customHeight="1" x14ac:dyDescent="0.25">
      <c r="A263" s="232" t="s">
        <v>140</v>
      </c>
      <c r="B263" s="170" t="s">
        <v>141</v>
      </c>
      <c r="C263" s="177"/>
      <c r="D263" s="177"/>
      <c r="E263" s="254">
        <v>10431.18</v>
      </c>
      <c r="F263" s="233"/>
    </row>
    <row r="264" spans="1:6" ht="15" customHeight="1" x14ac:dyDescent="0.25">
      <c r="A264" s="232" t="s">
        <v>151</v>
      </c>
      <c r="B264" s="170" t="s">
        <v>152</v>
      </c>
      <c r="C264" s="177"/>
      <c r="D264" s="177"/>
      <c r="E264" s="254">
        <v>7628.82</v>
      </c>
      <c r="F264" s="233"/>
    </row>
    <row r="265" spans="1:6" ht="15" customHeight="1" x14ac:dyDescent="0.25">
      <c r="A265" s="232" t="s">
        <v>159</v>
      </c>
      <c r="B265" s="170" t="s">
        <v>146</v>
      </c>
      <c r="C265" s="177"/>
      <c r="D265" s="177"/>
      <c r="E265" s="254">
        <v>893.71</v>
      </c>
      <c r="F265" s="233"/>
    </row>
    <row r="266" spans="1:6" ht="15" customHeight="1" x14ac:dyDescent="0.25">
      <c r="A266" s="231" t="s">
        <v>233</v>
      </c>
      <c r="B266" s="170" t="s">
        <v>234</v>
      </c>
      <c r="C266" s="238">
        <v>6800</v>
      </c>
      <c r="D266" s="238">
        <v>6800</v>
      </c>
      <c r="E266" s="254">
        <f>SUM(E267:E268)</f>
        <v>11522.83</v>
      </c>
      <c r="F266" s="237">
        <f>+E266/D266*100</f>
        <v>169.45338235294119</v>
      </c>
    </row>
    <row r="267" spans="1:6" ht="15" customHeight="1" x14ac:dyDescent="0.25">
      <c r="A267" s="232" t="s">
        <v>241</v>
      </c>
      <c r="B267" s="170" t="s">
        <v>242</v>
      </c>
      <c r="C267" s="177"/>
      <c r="D267" s="177"/>
      <c r="E267" s="254">
        <v>910.83</v>
      </c>
      <c r="F267" s="233"/>
    </row>
    <row r="268" spans="1:6" ht="15" customHeight="1" x14ac:dyDescent="0.25">
      <c r="A268" s="232" t="s">
        <v>440</v>
      </c>
      <c r="B268" s="170" t="s">
        <v>441</v>
      </c>
      <c r="C268" s="177"/>
      <c r="D268" s="177"/>
      <c r="E268" s="254">
        <v>10612</v>
      </c>
      <c r="F268" s="233"/>
    </row>
    <row r="269" spans="1:6" ht="15" hidden="1" customHeight="1" x14ac:dyDescent="0.25">
      <c r="A269" s="234" t="s">
        <v>339</v>
      </c>
      <c r="B269" s="171" t="s">
        <v>487</v>
      </c>
      <c r="C269" s="238">
        <v>0</v>
      </c>
      <c r="D269" s="238">
        <v>0</v>
      </c>
      <c r="E269" s="176"/>
      <c r="F269" s="237" t="e">
        <f>+E269/D269*100</f>
        <v>#DIV/0!</v>
      </c>
    </row>
    <row r="270" spans="1:6" ht="15" hidden="1" customHeight="1" x14ac:dyDescent="0.25">
      <c r="A270" s="231" t="s">
        <v>98</v>
      </c>
      <c r="B270" s="170" t="s">
        <v>99</v>
      </c>
      <c r="C270" s="238">
        <v>0</v>
      </c>
      <c r="D270" s="238">
        <v>0</v>
      </c>
      <c r="E270" s="176"/>
      <c r="F270" s="237" t="e">
        <f>+E270/D270*100</f>
        <v>#DIV/0!</v>
      </c>
    </row>
    <row r="271" spans="1:6" ht="15" hidden="1" customHeight="1" x14ac:dyDescent="0.25">
      <c r="A271" s="232" t="s">
        <v>116</v>
      </c>
      <c r="B271" s="170" t="s">
        <v>117</v>
      </c>
      <c r="C271" s="177"/>
      <c r="D271" s="177"/>
      <c r="E271" s="176"/>
      <c r="F271" s="233"/>
    </row>
    <row r="272" spans="1:6" ht="15" hidden="1" customHeight="1" x14ac:dyDescent="0.25">
      <c r="A272" s="232" t="s">
        <v>120</v>
      </c>
      <c r="B272" s="170" t="s">
        <v>121</v>
      </c>
      <c r="C272" s="177"/>
      <c r="D272" s="177"/>
      <c r="E272" s="176"/>
      <c r="F272" s="233"/>
    </row>
    <row r="273" spans="1:6" ht="15" hidden="1" customHeight="1" x14ac:dyDescent="0.25">
      <c r="A273" s="232" t="s">
        <v>126</v>
      </c>
      <c r="B273" s="170" t="s">
        <v>127</v>
      </c>
      <c r="C273" s="177"/>
      <c r="D273" s="177"/>
      <c r="E273" s="176"/>
      <c r="F273" s="233"/>
    </row>
    <row r="274" spans="1:6" ht="15" hidden="1" customHeight="1" x14ac:dyDescent="0.25">
      <c r="A274" s="231" t="s">
        <v>233</v>
      </c>
      <c r="B274" s="170" t="s">
        <v>234</v>
      </c>
      <c r="C274" s="238">
        <v>0</v>
      </c>
      <c r="D274" s="238">
        <v>0</v>
      </c>
      <c r="E274" s="176"/>
      <c r="F274" s="237" t="e">
        <f>+E274/D274*100</f>
        <v>#DIV/0!</v>
      </c>
    </row>
    <row r="275" spans="1:6" ht="15" hidden="1" customHeight="1" x14ac:dyDescent="0.25">
      <c r="A275" s="232" t="s">
        <v>241</v>
      </c>
      <c r="B275" s="170" t="s">
        <v>242</v>
      </c>
      <c r="C275" s="177"/>
      <c r="D275" s="177"/>
      <c r="E275" s="176"/>
      <c r="F275" s="233"/>
    </row>
    <row r="276" spans="1:6" ht="15" hidden="1" customHeight="1" x14ac:dyDescent="0.25">
      <c r="A276" s="231" t="s">
        <v>249</v>
      </c>
      <c r="B276" s="170" t="s">
        <v>250</v>
      </c>
      <c r="C276" s="238">
        <v>0</v>
      </c>
      <c r="D276" s="238">
        <v>0</v>
      </c>
      <c r="E276" s="176"/>
      <c r="F276" s="240"/>
    </row>
    <row r="277" spans="1:6" ht="15" hidden="1" customHeight="1" x14ac:dyDescent="0.25">
      <c r="A277" s="229" t="s">
        <v>554</v>
      </c>
      <c r="B277" s="171" t="s">
        <v>555</v>
      </c>
      <c r="C277" s="235"/>
      <c r="D277" s="235"/>
      <c r="E277" s="176"/>
      <c r="F277" s="237" t="e">
        <f t="shared" ref="F277:F279" si="2">+E277/C277*100</f>
        <v>#DIV/0!</v>
      </c>
    </row>
    <row r="278" spans="1:6" ht="15" hidden="1" customHeight="1" x14ac:dyDescent="0.25">
      <c r="A278" s="230" t="s">
        <v>56</v>
      </c>
      <c r="B278" s="170" t="s">
        <v>55</v>
      </c>
      <c r="C278" s="238"/>
      <c r="D278" s="238"/>
      <c r="E278" s="176"/>
      <c r="F278" s="237" t="e">
        <f t="shared" si="2"/>
        <v>#DIV/0!</v>
      </c>
    </row>
    <row r="279" spans="1:6" ht="15" hidden="1" customHeight="1" x14ac:dyDescent="0.25">
      <c r="A279" s="231" t="s">
        <v>98</v>
      </c>
      <c r="B279" s="170" t="s">
        <v>99</v>
      </c>
      <c r="C279" s="238"/>
      <c r="D279" s="238"/>
      <c r="E279" s="176"/>
      <c r="F279" s="237" t="e">
        <f t="shared" si="2"/>
        <v>#DIV/0!</v>
      </c>
    </row>
    <row r="280" spans="1:6" ht="15" hidden="1" customHeight="1" x14ac:dyDescent="0.25">
      <c r="A280" s="232" t="s">
        <v>102</v>
      </c>
      <c r="B280" s="170" t="s">
        <v>103</v>
      </c>
      <c r="C280" s="175"/>
      <c r="D280" s="175"/>
      <c r="E280" s="176"/>
      <c r="F280" s="233"/>
    </row>
    <row r="281" spans="1:6" ht="15" hidden="1" customHeight="1" x14ac:dyDescent="0.25">
      <c r="A281" s="232" t="s">
        <v>106</v>
      </c>
      <c r="B281" s="170" t="s">
        <v>107</v>
      </c>
      <c r="C281" s="175"/>
      <c r="D281" s="175"/>
      <c r="E281" s="176"/>
      <c r="F281" s="233"/>
    </row>
    <row r="282" spans="1:6" ht="15" hidden="1" customHeight="1" x14ac:dyDescent="0.25">
      <c r="A282" s="232" t="s">
        <v>112</v>
      </c>
      <c r="B282" s="170" t="s">
        <v>113</v>
      </c>
      <c r="C282" s="175"/>
      <c r="D282" s="175"/>
      <c r="E282" s="176"/>
      <c r="F282" s="233"/>
    </row>
    <row r="283" spans="1:6" ht="15" hidden="1" customHeight="1" x14ac:dyDescent="0.25">
      <c r="A283" s="232" t="s">
        <v>114</v>
      </c>
      <c r="B283" s="170" t="s">
        <v>115</v>
      </c>
      <c r="C283" s="175"/>
      <c r="D283" s="175"/>
      <c r="E283" s="176"/>
      <c r="F283" s="233"/>
    </row>
    <row r="284" spans="1:6" ht="15" hidden="1" customHeight="1" x14ac:dyDescent="0.25">
      <c r="A284" s="232" t="s">
        <v>116</v>
      </c>
      <c r="B284" s="170" t="s">
        <v>117</v>
      </c>
      <c r="C284" s="175"/>
      <c r="D284" s="175"/>
      <c r="E284" s="176"/>
      <c r="F284" s="233"/>
    </row>
    <row r="285" spans="1:6" ht="15" hidden="1" customHeight="1" x14ac:dyDescent="0.25">
      <c r="A285" s="232" t="s">
        <v>124</v>
      </c>
      <c r="B285" s="170" t="s">
        <v>125</v>
      </c>
      <c r="C285" s="175"/>
      <c r="D285" s="175"/>
      <c r="E285" s="176"/>
      <c r="F285" s="233"/>
    </row>
    <row r="286" spans="1:6" ht="15" hidden="1" customHeight="1" x14ac:dyDescent="0.25">
      <c r="A286" s="232" t="s">
        <v>128</v>
      </c>
      <c r="B286" s="170" t="s">
        <v>129</v>
      </c>
      <c r="C286" s="175"/>
      <c r="D286" s="175"/>
      <c r="E286" s="176"/>
      <c r="F286" s="233"/>
    </row>
    <row r="287" spans="1:6" ht="15" hidden="1" customHeight="1" x14ac:dyDescent="0.25">
      <c r="A287" s="232" t="s">
        <v>132</v>
      </c>
      <c r="B287" s="170" t="s">
        <v>133</v>
      </c>
      <c r="C287" s="175"/>
      <c r="D287" s="175"/>
      <c r="E287" s="176"/>
      <c r="F287" s="233"/>
    </row>
    <row r="288" spans="1:6" ht="15" hidden="1" customHeight="1" x14ac:dyDescent="0.25">
      <c r="A288" s="232" t="s">
        <v>136</v>
      </c>
      <c r="B288" s="170" t="s">
        <v>137</v>
      </c>
      <c r="C288" s="175"/>
      <c r="D288" s="175"/>
      <c r="E288" s="176"/>
      <c r="F288" s="233"/>
    </row>
    <row r="289" spans="1:6" ht="15" hidden="1" customHeight="1" x14ac:dyDescent="0.25">
      <c r="A289" s="232" t="s">
        <v>138</v>
      </c>
      <c r="B289" s="170" t="s">
        <v>139</v>
      </c>
      <c r="C289" s="175"/>
      <c r="D289" s="175"/>
      <c r="E289" s="176"/>
      <c r="F289" s="233"/>
    </row>
    <row r="290" spans="1:6" ht="15" hidden="1" customHeight="1" x14ac:dyDescent="0.25">
      <c r="A290" s="232" t="s">
        <v>140</v>
      </c>
      <c r="B290" s="170" t="s">
        <v>141</v>
      </c>
      <c r="C290" s="175"/>
      <c r="D290" s="175"/>
      <c r="E290" s="176"/>
      <c r="F290" s="233"/>
    </row>
    <row r="291" spans="1:6" ht="15" hidden="1" customHeight="1" x14ac:dyDescent="0.25">
      <c r="A291" s="232" t="s">
        <v>144</v>
      </c>
      <c r="B291" s="170" t="s">
        <v>143</v>
      </c>
      <c r="C291" s="175"/>
      <c r="D291" s="175"/>
      <c r="E291" s="176"/>
      <c r="F291" s="233"/>
    </row>
    <row r="292" spans="1:6" ht="15" hidden="1" customHeight="1" x14ac:dyDescent="0.25">
      <c r="A292" s="232" t="s">
        <v>151</v>
      </c>
      <c r="B292" s="170" t="s">
        <v>152</v>
      </c>
      <c r="C292" s="175"/>
      <c r="D292" s="175"/>
      <c r="E292" s="176"/>
      <c r="F292" s="233"/>
    </row>
    <row r="293" spans="1:6" ht="15" hidden="1" customHeight="1" x14ac:dyDescent="0.25">
      <c r="A293" s="232" t="s">
        <v>153</v>
      </c>
      <c r="B293" s="170" t="s">
        <v>154</v>
      </c>
      <c r="C293" s="175"/>
      <c r="D293" s="175"/>
      <c r="E293" s="176"/>
      <c r="F293" s="233"/>
    </row>
    <row r="294" spans="1:6" ht="15" hidden="1" customHeight="1" x14ac:dyDescent="0.25">
      <c r="A294" s="231" t="s">
        <v>233</v>
      </c>
      <c r="B294" s="170" t="s">
        <v>234</v>
      </c>
      <c r="C294" s="238"/>
      <c r="D294" s="238"/>
      <c r="E294" s="176"/>
      <c r="F294" s="237" t="e">
        <f>+E294/C294*100</f>
        <v>#DIV/0!</v>
      </c>
    </row>
    <row r="295" spans="1:6" ht="15" hidden="1" customHeight="1" x14ac:dyDescent="0.25">
      <c r="A295" s="232" t="s">
        <v>241</v>
      </c>
      <c r="B295" s="170" t="s">
        <v>242</v>
      </c>
      <c r="C295" s="175"/>
      <c r="D295" s="175"/>
      <c r="E295" s="176"/>
      <c r="F295" s="233"/>
    </row>
    <row r="296" spans="1:6" ht="15" hidden="1" customHeight="1" x14ac:dyDescent="0.25">
      <c r="A296" s="232" t="s">
        <v>440</v>
      </c>
      <c r="B296" s="170" t="s">
        <v>441</v>
      </c>
      <c r="C296" s="175"/>
      <c r="D296" s="175"/>
      <c r="E296" s="176"/>
      <c r="F296" s="233"/>
    </row>
    <row r="297" spans="1:6" ht="15" hidden="1" customHeight="1" x14ac:dyDescent="0.25">
      <c r="A297" s="232" t="s">
        <v>443</v>
      </c>
      <c r="B297" s="170" t="s">
        <v>362</v>
      </c>
      <c r="C297" s="175"/>
      <c r="D297" s="175"/>
      <c r="E297" s="176"/>
      <c r="F297" s="233"/>
    </row>
    <row r="298" spans="1:6" ht="27.75" hidden="1" customHeight="1" x14ac:dyDescent="0.25">
      <c r="A298" s="229" t="s">
        <v>556</v>
      </c>
      <c r="B298" s="171" t="s">
        <v>557</v>
      </c>
      <c r="C298" s="235"/>
      <c r="D298" s="235"/>
      <c r="E298" s="176"/>
      <c r="F298" s="237" t="e">
        <f t="shared" ref="F298:F300" si="3">+E298/C298*100</f>
        <v>#DIV/0!</v>
      </c>
    </row>
    <row r="299" spans="1:6" ht="15" hidden="1" customHeight="1" x14ac:dyDescent="0.25">
      <c r="A299" s="230" t="s">
        <v>56</v>
      </c>
      <c r="B299" s="170" t="s">
        <v>55</v>
      </c>
      <c r="C299" s="238"/>
      <c r="D299" s="238"/>
      <c r="E299" s="176"/>
      <c r="F299" s="237" t="e">
        <f t="shared" si="3"/>
        <v>#DIV/0!</v>
      </c>
    </row>
    <row r="300" spans="1:6" ht="15" hidden="1" customHeight="1" x14ac:dyDescent="0.25">
      <c r="A300" s="231" t="s">
        <v>98</v>
      </c>
      <c r="B300" s="170" t="s">
        <v>99</v>
      </c>
      <c r="C300" s="238"/>
      <c r="D300" s="238"/>
      <c r="E300" s="176"/>
      <c r="F300" s="237" t="e">
        <f t="shared" si="3"/>
        <v>#DIV/0!</v>
      </c>
    </row>
    <row r="301" spans="1:6" ht="15" hidden="1" customHeight="1" x14ac:dyDescent="0.25">
      <c r="A301" s="232" t="s">
        <v>102</v>
      </c>
      <c r="B301" s="170" t="s">
        <v>103</v>
      </c>
      <c r="C301" s="175"/>
      <c r="D301" s="175"/>
      <c r="E301" s="176"/>
      <c r="F301" s="233"/>
    </row>
    <row r="302" spans="1:6" ht="15" hidden="1" customHeight="1" x14ac:dyDescent="0.25">
      <c r="A302" s="232" t="s">
        <v>136</v>
      </c>
      <c r="B302" s="170" t="s">
        <v>137</v>
      </c>
      <c r="C302" s="175"/>
      <c r="D302" s="175"/>
      <c r="E302" s="176"/>
      <c r="F302" s="233"/>
    </row>
    <row r="303" spans="1:6" ht="15" hidden="1" customHeight="1" x14ac:dyDescent="0.25">
      <c r="A303" s="232" t="s">
        <v>138</v>
      </c>
      <c r="B303" s="170" t="s">
        <v>139</v>
      </c>
      <c r="C303" s="175"/>
      <c r="D303" s="175"/>
      <c r="E303" s="176"/>
      <c r="F303" s="233"/>
    </row>
    <row r="304" spans="1:6" ht="15" hidden="1" customHeight="1" x14ac:dyDescent="0.25">
      <c r="A304" s="231" t="s">
        <v>233</v>
      </c>
      <c r="B304" s="170" t="s">
        <v>234</v>
      </c>
      <c r="C304" s="238"/>
      <c r="D304" s="238"/>
      <c r="E304" s="176"/>
      <c r="F304" s="237" t="e">
        <f>+E304/C304*100</f>
        <v>#DIV/0!</v>
      </c>
    </row>
    <row r="305" spans="1:6" ht="15" hidden="1" customHeight="1" x14ac:dyDescent="0.25">
      <c r="A305" s="232" t="s">
        <v>440</v>
      </c>
      <c r="B305" s="170" t="s">
        <v>441</v>
      </c>
      <c r="C305" s="175"/>
      <c r="D305" s="175"/>
      <c r="E305" s="176"/>
      <c r="F305" s="233"/>
    </row>
    <row r="306" spans="1:6" ht="29.25" hidden="1" customHeight="1" x14ac:dyDescent="0.25">
      <c r="A306" s="229" t="s">
        <v>558</v>
      </c>
      <c r="B306" s="171" t="s">
        <v>559</v>
      </c>
      <c r="C306" s="235"/>
      <c r="D306" s="235"/>
      <c r="E306" s="176"/>
      <c r="F306" s="237" t="e">
        <f t="shared" ref="F306:F308" si="4">+E306/C306*100</f>
        <v>#DIV/0!</v>
      </c>
    </row>
    <row r="307" spans="1:6" ht="15" hidden="1" customHeight="1" x14ac:dyDescent="0.25">
      <c r="A307" s="230" t="s">
        <v>56</v>
      </c>
      <c r="B307" s="170" t="s">
        <v>55</v>
      </c>
      <c r="C307" s="242"/>
      <c r="D307" s="242"/>
      <c r="E307" s="176"/>
      <c r="F307" s="237" t="e">
        <f t="shared" si="4"/>
        <v>#DIV/0!</v>
      </c>
    </row>
    <row r="308" spans="1:6" ht="15" hidden="1" customHeight="1" x14ac:dyDescent="0.25">
      <c r="A308" s="231" t="s">
        <v>98</v>
      </c>
      <c r="B308" s="170" t="s">
        <v>99</v>
      </c>
      <c r="C308" s="238"/>
      <c r="D308" s="238"/>
      <c r="E308" s="176"/>
      <c r="F308" s="237" t="e">
        <f t="shared" si="4"/>
        <v>#DIV/0!</v>
      </c>
    </row>
    <row r="309" spans="1:6" ht="15" hidden="1" customHeight="1" x14ac:dyDescent="0.25">
      <c r="A309" s="232" t="s">
        <v>128</v>
      </c>
      <c r="B309" s="170" t="s">
        <v>129</v>
      </c>
      <c r="C309" s="175"/>
      <c r="D309" s="175"/>
      <c r="E309" s="176"/>
      <c r="F309" s="233"/>
    </row>
    <row r="310" spans="1:6" ht="15" hidden="1" customHeight="1" x14ac:dyDescent="0.25">
      <c r="A310" s="232" t="s">
        <v>132</v>
      </c>
      <c r="B310" s="170" t="s">
        <v>133</v>
      </c>
      <c r="C310" s="175"/>
      <c r="D310" s="175"/>
      <c r="E310" s="176"/>
      <c r="F310" s="233"/>
    </row>
    <row r="311" spans="1:6" ht="15" hidden="1" customHeight="1" x14ac:dyDescent="0.25">
      <c r="A311" s="232" t="s">
        <v>136</v>
      </c>
      <c r="B311" s="170" t="s">
        <v>137</v>
      </c>
      <c r="C311" s="175"/>
      <c r="D311" s="175"/>
      <c r="E311" s="176"/>
      <c r="F311" s="233"/>
    </row>
    <row r="312" spans="1:6" ht="15" hidden="1" customHeight="1" x14ac:dyDescent="0.25">
      <c r="A312" s="231" t="s">
        <v>233</v>
      </c>
      <c r="B312" s="170" t="s">
        <v>234</v>
      </c>
      <c r="C312" s="238"/>
      <c r="D312" s="238"/>
      <c r="E312" s="176"/>
      <c r="F312" s="237" t="e">
        <f>+E312/C312*100</f>
        <v>#DIV/0!</v>
      </c>
    </row>
    <row r="313" spans="1:6" ht="15" hidden="1" customHeight="1" x14ac:dyDescent="0.25">
      <c r="A313" s="232" t="s">
        <v>237</v>
      </c>
      <c r="B313" s="170" t="s">
        <v>238</v>
      </c>
      <c r="C313" s="175"/>
      <c r="D313" s="175"/>
      <c r="E313" s="176"/>
      <c r="F313" s="233"/>
    </row>
    <row r="314" spans="1:6" ht="15" hidden="1" customHeight="1" x14ac:dyDescent="0.25">
      <c r="A314" s="231" t="s">
        <v>249</v>
      </c>
      <c r="B314" s="170" t="s">
        <v>250</v>
      </c>
      <c r="C314" s="242"/>
      <c r="D314" s="242"/>
      <c r="E314" s="176"/>
      <c r="F314" s="237" t="e">
        <f>+E314/C314*100</f>
        <v>#DIV/0!</v>
      </c>
    </row>
    <row r="315" spans="1:6" ht="15" hidden="1" customHeight="1" x14ac:dyDescent="0.25">
      <c r="A315" s="232" t="s">
        <v>253</v>
      </c>
      <c r="B315" s="170" t="s">
        <v>252</v>
      </c>
      <c r="C315" s="175"/>
      <c r="D315" s="175"/>
      <c r="E315" s="176"/>
      <c r="F315" s="233"/>
    </row>
    <row r="316" spans="1:6" ht="15" hidden="1" customHeight="1" x14ac:dyDescent="0.25">
      <c r="A316" s="230" t="s">
        <v>540</v>
      </c>
      <c r="B316" s="170" t="s">
        <v>541</v>
      </c>
      <c r="C316" s="241"/>
      <c r="D316" s="241"/>
      <c r="E316" s="176"/>
      <c r="F316" s="240"/>
    </row>
    <row r="317" spans="1:6" ht="15" hidden="1" customHeight="1" x14ac:dyDescent="0.25">
      <c r="A317" s="231" t="s">
        <v>98</v>
      </c>
      <c r="B317" s="170" t="s">
        <v>99</v>
      </c>
      <c r="C317" s="241"/>
      <c r="D317" s="241"/>
      <c r="E317" s="176"/>
      <c r="F317" s="240"/>
    </row>
    <row r="318" spans="1:6" ht="15" hidden="1" customHeight="1" x14ac:dyDescent="0.25">
      <c r="A318" s="232" t="s">
        <v>136</v>
      </c>
      <c r="B318" s="170" t="s">
        <v>137</v>
      </c>
      <c r="C318" s="175"/>
      <c r="D318" s="175"/>
      <c r="E318" s="176"/>
      <c r="F318" s="233"/>
    </row>
    <row r="319" spans="1:6" ht="40.5" hidden="1" customHeight="1" x14ac:dyDescent="0.25">
      <c r="A319" s="229" t="s">
        <v>560</v>
      </c>
      <c r="B319" s="171" t="s">
        <v>561</v>
      </c>
      <c r="C319" s="235">
        <f>SUM(C320+C350)</f>
        <v>0</v>
      </c>
      <c r="D319" s="235">
        <f>SUM(D320+D350)</f>
        <v>0</v>
      </c>
      <c r="E319" s="236">
        <f>SUM(E320+E350)</f>
        <v>0</v>
      </c>
      <c r="F319" s="237" t="e">
        <f>+E319/D319*100</f>
        <v>#DIV/0!</v>
      </c>
    </row>
    <row r="320" spans="1:6" ht="15" hidden="1" customHeight="1" x14ac:dyDescent="0.25">
      <c r="A320" s="234" t="s">
        <v>73</v>
      </c>
      <c r="B320" s="171" t="s">
        <v>74</v>
      </c>
      <c r="C320" s="238">
        <f>SUM(C321+C324+C340+C342+C345+C348)</f>
        <v>0</v>
      </c>
      <c r="D320" s="238">
        <f>SUM(D321+D324+D340+D342+D345+D348)</f>
        <v>0</v>
      </c>
      <c r="E320" s="239">
        <f>SUM(E321+E324+E340+E342+E345+E348)</f>
        <v>0</v>
      </c>
      <c r="F320" s="237" t="e">
        <f>+E320/D320*100</f>
        <v>#DIV/0!</v>
      </c>
    </row>
    <row r="321" spans="1:6" ht="15" hidden="1" customHeight="1" x14ac:dyDescent="0.25">
      <c r="A321" s="231" t="s">
        <v>83</v>
      </c>
      <c r="B321" s="170" t="s">
        <v>84</v>
      </c>
      <c r="C321" s="238"/>
      <c r="D321" s="238"/>
      <c r="E321" s="176">
        <f>SUM(E322:E323)</f>
        <v>0</v>
      </c>
      <c r="F321" s="237" t="e">
        <f>+E321/D321*100</f>
        <v>#DIV/0!</v>
      </c>
    </row>
    <row r="322" spans="1:6" ht="15" hidden="1" customHeight="1" x14ac:dyDescent="0.25">
      <c r="A322" s="232" t="s">
        <v>87</v>
      </c>
      <c r="B322" s="170" t="s">
        <v>88</v>
      </c>
      <c r="C322" s="177"/>
      <c r="D322" s="177"/>
      <c r="E322" s="176"/>
      <c r="F322" s="233"/>
    </row>
    <row r="323" spans="1:6" ht="15" hidden="1" customHeight="1" x14ac:dyDescent="0.25">
      <c r="A323" s="232" t="s">
        <v>96</v>
      </c>
      <c r="B323" s="170" t="s">
        <v>97</v>
      </c>
      <c r="C323" s="177"/>
      <c r="D323" s="177"/>
      <c r="E323" s="176"/>
      <c r="F323" s="233"/>
    </row>
    <row r="324" spans="1:6" ht="15" hidden="1" customHeight="1" x14ac:dyDescent="0.25">
      <c r="A324" s="231" t="s">
        <v>98</v>
      </c>
      <c r="B324" s="170" t="s">
        <v>99</v>
      </c>
      <c r="C324" s="238"/>
      <c r="D324" s="238"/>
      <c r="E324" s="176">
        <f>SUM(E325:E339)</f>
        <v>0</v>
      </c>
      <c r="F324" s="237" t="e">
        <f>+E324/D324*100</f>
        <v>#DIV/0!</v>
      </c>
    </row>
    <row r="325" spans="1:6" ht="15" hidden="1" customHeight="1" x14ac:dyDescent="0.25">
      <c r="A325" s="232" t="s">
        <v>102</v>
      </c>
      <c r="B325" s="170" t="s">
        <v>103</v>
      </c>
      <c r="C325" s="177"/>
      <c r="D325" s="177"/>
      <c r="E325" s="176">
        <v>0</v>
      </c>
      <c r="F325" s="233"/>
    </row>
    <row r="326" spans="1:6" ht="15" hidden="1" customHeight="1" x14ac:dyDescent="0.25">
      <c r="A326" s="232" t="s">
        <v>104</v>
      </c>
      <c r="B326" s="170" t="s">
        <v>105</v>
      </c>
      <c r="C326" s="177"/>
      <c r="D326" s="177"/>
      <c r="E326" s="176"/>
      <c r="F326" s="233"/>
    </row>
    <row r="327" spans="1:6" ht="15" hidden="1" customHeight="1" x14ac:dyDescent="0.25">
      <c r="A327" s="232" t="s">
        <v>106</v>
      </c>
      <c r="B327" s="170" t="s">
        <v>107</v>
      </c>
      <c r="C327" s="177"/>
      <c r="D327" s="177"/>
      <c r="E327" s="176">
        <v>0</v>
      </c>
      <c r="F327" s="233"/>
    </row>
    <row r="328" spans="1:6" ht="15" hidden="1" customHeight="1" x14ac:dyDescent="0.25">
      <c r="A328" s="232" t="s">
        <v>112</v>
      </c>
      <c r="B328" s="170" t="s">
        <v>113</v>
      </c>
      <c r="C328" s="177"/>
      <c r="D328" s="177"/>
      <c r="E328" s="176">
        <v>0</v>
      </c>
      <c r="F328" s="233"/>
    </row>
    <row r="329" spans="1:6" ht="15" hidden="1" customHeight="1" x14ac:dyDescent="0.25">
      <c r="A329" s="232" t="s">
        <v>114</v>
      </c>
      <c r="B329" s="170" t="s">
        <v>115</v>
      </c>
      <c r="C329" s="177"/>
      <c r="D329" s="177"/>
      <c r="E329" s="176">
        <v>0</v>
      </c>
      <c r="F329" s="233"/>
    </row>
    <row r="330" spans="1:6" ht="15" hidden="1" customHeight="1" x14ac:dyDescent="0.25">
      <c r="A330" s="232" t="s">
        <v>124</v>
      </c>
      <c r="B330" s="170" t="s">
        <v>125</v>
      </c>
      <c r="C330" s="177"/>
      <c r="D330" s="177"/>
      <c r="E330" s="176">
        <v>0</v>
      </c>
      <c r="F330" s="233"/>
    </row>
    <row r="331" spans="1:6" ht="15" hidden="1" customHeight="1" x14ac:dyDescent="0.25">
      <c r="A331" s="232" t="s">
        <v>128</v>
      </c>
      <c r="B331" s="170" t="s">
        <v>129</v>
      </c>
      <c r="C331" s="177"/>
      <c r="D331" s="177"/>
      <c r="E331" s="176">
        <v>0</v>
      </c>
      <c r="F331" s="233"/>
    </row>
    <row r="332" spans="1:6" ht="15" hidden="1" customHeight="1" x14ac:dyDescent="0.25">
      <c r="A332" s="232" t="s">
        <v>130</v>
      </c>
      <c r="B332" s="170" t="s">
        <v>131</v>
      </c>
      <c r="C332" s="177"/>
      <c r="D332" s="177"/>
      <c r="E332" s="176"/>
      <c r="F332" s="233"/>
    </row>
    <row r="333" spans="1:6" ht="15" hidden="1" customHeight="1" x14ac:dyDescent="0.25">
      <c r="A333" s="232" t="s">
        <v>132</v>
      </c>
      <c r="B333" s="170" t="s">
        <v>133</v>
      </c>
      <c r="C333" s="177"/>
      <c r="D333" s="177"/>
      <c r="E333" s="176">
        <v>0</v>
      </c>
      <c r="F333" s="233"/>
    </row>
    <row r="334" spans="1:6" ht="15" hidden="1" customHeight="1" x14ac:dyDescent="0.25">
      <c r="A334" s="232" t="s">
        <v>136</v>
      </c>
      <c r="B334" s="170" t="s">
        <v>137</v>
      </c>
      <c r="C334" s="177"/>
      <c r="D334" s="177"/>
      <c r="E334" s="176"/>
      <c r="F334" s="233"/>
    </row>
    <row r="335" spans="1:6" ht="15" hidden="1" customHeight="1" x14ac:dyDescent="0.25">
      <c r="A335" s="232" t="s">
        <v>140</v>
      </c>
      <c r="B335" s="170" t="s">
        <v>141</v>
      </c>
      <c r="C335" s="177"/>
      <c r="D335" s="177"/>
      <c r="E335" s="176">
        <v>0</v>
      </c>
      <c r="F335" s="233"/>
    </row>
    <row r="336" spans="1:6" ht="15" hidden="1" customHeight="1" x14ac:dyDescent="0.25">
      <c r="A336" s="232" t="s">
        <v>144</v>
      </c>
      <c r="B336" s="170" t="s">
        <v>143</v>
      </c>
      <c r="C336" s="177"/>
      <c r="D336" s="177"/>
      <c r="E336" s="176">
        <v>0</v>
      </c>
      <c r="F336" s="233"/>
    </row>
    <row r="337" spans="1:6" ht="15" hidden="1" customHeight="1" x14ac:dyDescent="0.25">
      <c r="A337" s="232" t="s">
        <v>147</v>
      </c>
      <c r="B337" s="170" t="s">
        <v>148</v>
      </c>
      <c r="C337" s="177"/>
      <c r="D337" s="177"/>
      <c r="E337" s="176">
        <v>0</v>
      </c>
      <c r="F337" s="233"/>
    </row>
    <row r="338" spans="1:6" ht="15" hidden="1" customHeight="1" x14ac:dyDescent="0.25">
      <c r="A338" s="232" t="s">
        <v>151</v>
      </c>
      <c r="B338" s="170" t="s">
        <v>152</v>
      </c>
      <c r="C338" s="177"/>
      <c r="D338" s="177"/>
      <c r="E338" s="176">
        <v>0</v>
      </c>
      <c r="F338" s="233"/>
    </row>
    <row r="339" spans="1:6" ht="15" hidden="1" customHeight="1" x14ac:dyDescent="0.25">
      <c r="A339" s="232" t="s">
        <v>155</v>
      </c>
      <c r="B339" s="170" t="s">
        <v>156</v>
      </c>
      <c r="C339" s="177"/>
      <c r="D339" s="177"/>
      <c r="E339" s="176">
        <v>0</v>
      </c>
      <c r="F339" s="233"/>
    </row>
    <row r="340" spans="1:6" ht="15" hidden="1" customHeight="1" x14ac:dyDescent="0.25">
      <c r="A340" s="231" t="s">
        <v>166</v>
      </c>
      <c r="B340" s="170" t="s">
        <v>167</v>
      </c>
      <c r="C340" s="238">
        <v>0</v>
      </c>
      <c r="D340" s="238">
        <v>0</v>
      </c>
      <c r="E340" s="176">
        <v>0</v>
      </c>
      <c r="F340" s="237" t="e">
        <f>+E340/D340*100</f>
        <v>#DIV/0!</v>
      </c>
    </row>
    <row r="341" spans="1:6" ht="15" hidden="1" customHeight="1" x14ac:dyDescent="0.25">
      <c r="A341" s="232" t="s">
        <v>170</v>
      </c>
      <c r="B341" s="170" t="s">
        <v>171</v>
      </c>
      <c r="C341" s="177"/>
      <c r="D341" s="177"/>
      <c r="E341" s="176">
        <v>0</v>
      </c>
      <c r="F341" s="233"/>
    </row>
    <row r="342" spans="1:6" ht="15" hidden="1" customHeight="1" x14ac:dyDescent="0.25">
      <c r="A342" s="231" t="s">
        <v>175</v>
      </c>
      <c r="B342" s="170" t="s">
        <v>176</v>
      </c>
      <c r="C342" s="238">
        <v>0</v>
      </c>
      <c r="D342" s="238">
        <v>0</v>
      </c>
      <c r="E342" s="176">
        <v>0</v>
      </c>
      <c r="F342" s="237" t="e">
        <f>+E342/D342*100</f>
        <v>#DIV/0!</v>
      </c>
    </row>
    <row r="343" spans="1:6" ht="15" hidden="1" customHeight="1" x14ac:dyDescent="0.25">
      <c r="A343" s="232" t="s">
        <v>197</v>
      </c>
      <c r="B343" s="170" t="s">
        <v>198</v>
      </c>
      <c r="C343" s="177"/>
      <c r="D343" s="177"/>
      <c r="E343" s="176">
        <v>0</v>
      </c>
      <c r="F343" s="233"/>
    </row>
    <row r="344" spans="1:6" ht="15" hidden="1" customHeight="1" x14ac:dyDescent="0.25">
      <c r="A344" s="232" t="s">
        <v>199</v>
      </c>
      <c r="B344" s="170" t="s">
        <v>200</v>
      </c>
      <c r="C344" s="177"/>
      <c r="D344" s="177"/>
      <c r="E344" s="176">
        <v>0</v>
      </c>
      <c r="F344" s="233"/>
    </row>
    <row r="345" spans="1:6" ht="15" hidden="1" customHeight="1" x14ac:dyDescent="0.25">
      <c r="A345" s="231" t="s">
        <v>233</v>
      </c>
      <c r="B345" s="170" t="s">
        <v>234</v>
      </c>
      <c r="C345" s="238">
        <v>0</v>
      </c>
      <c r="D345" s="238">
        <v>0</v>
      </c>
      <c r="E345" s="176">
        <v>0</v>
      </c>
      <c r="F345" s="237" t="e">
        <f>+E345/D345*100</f>
        <v>#DIV/0!</v>
      </c>
    </row>
    <row r="346" spans="1:6" ht="15" hidden="1" customHeight="1" x14ac:dyDescent="0.25">
      <c r="A346" s="232" t="s">
        <v>237</v>
      </c>
      <c r="B346" s="170" t="s">
        <v>238</v>
      </c>
      <c r="C346" s="177"/>
      <c r="D346" s="177"/>
      <c r="E346" s="176">
        <v>0</v>
      </c>
      <c r="F346" s="233"/>
    </row>
    <row r="347" spans="1:6" ht="15" hidden="1" customHeight="1" x14ac:dyDescent="0.25">
      <c r="A347" s="232" t="s">
        <v>243</v>
      </c>
      <c r="B347" s="170" t="s">
        <v>244</v>
      </c>
      <c r="C347" s="177"/>
      <c r="D347" s="177"/>
      <c r="E347" s="176">
        <v>0</v>
      </c>
      <c r="F347" s="233"/>
    </row>
    <row r="348" spans="1:6" ht="15" hidden="1" customHeight="1" x14ac:dyDescent="0.25">
      <c r="A348" s="231">
        <v>45</v>
      </c>
      <c r="B348" s="170" t="s">
        <v>250</v>
      </c>
      <c r="C348" s="158">
        <v>0</v>
      </c>
      <c r="D348" s="158">
        <v>0</v>
      </c>
      <c r="E348" s="176">
        <v>0</v>
      </c>
      <c r="F348" s="233"/>
    </row>
    <row r="349" spans="1:6" ht="15" hidden="1" customHeight="1" x14ac:dyDescent="0.25">
      <c r="A349" s="232">
        <v>4511</v>
      </c>
      <c r="B349" s="170" t="s">
        <v>252</v>
      </c>
      <c r="C349" s="177"/>
      <c r="D349" s="177"/>
      <c r="E349" s="176">
        <v>0</v>
      </c>
      <c r="F349" s="233"/>
    </row>
    <row r="350" spans="1:6" ht="15" hidden="1" customHeight="1" x14ac:dyDescent="0.25">
      <c r="A350" s="234" t="s">
        <v>536</v>
      </c>
      <c r="B350" s="171" t="s">
        <v>537</v>
      </c>
      <c r="C350" s="238">
        <f>SUM(C351+C354+C371+C373+C376+C379)</f>
        <v>0</v>
      </c>
      <c r="D350" s="238">
        <f>SUM(D351+D354+D371+D373+D376+D379)</f>
        <v>0</v>
      </c>
      <c r="E350" s="239">
        <f>SUM(E351+E354+E371+E373+E376+E379)</f>
        <v>0</v>
      </c>
      <c r="F350" s="237" t="e">
        <f>+E350/D350*100</f>
        <v>#DIV/0!</v>
      </c>
    </row>
    <row r="351" spans="1:6" ht="15" hidden="1" customHeight="1" x14ac:dyDescent="0.25">
      <c r="A351" s="231" t="s">
        <v>83</v>
      </c>
      <c r="B351" s="170" t="s">
        <v>84</v>
      </c>
      <c r="C351" s="238"/>
      <c r="D351" s="238"/>
      <c r="E351" s="176">
        <f>SUM(E352:E353)</f>
        <v>0</v>
      </c>
      <c r="F351" s="237" t="e">
        <f>+E351/D351*100</f>
        <v>#DIV/0!</v>
      </c>
    </row>
    <row r="352" spans="1:6" ht="15" hidden="1" customHeight="1" x14ac:dyDescent="0.25">
      <c r="A352" s="232" t="s">
        <v>87</v>
      </c>
      <c r="B352" s="170" t="s">
        <v>88</v>
      </c>
      <c r="C352" s="177"/>
      <c r="D352" s="177"/>
      <c r="E352" s="176"/>
      <c r="F352" s="233"/>
    </row>
    <row r="353" spans="1:6" ht="15" hidden="1" customHeight="1" x14ac:dyDescent="0.25">
      <c r="A353" s="232" t="s">
        <v>96</v>
      </c>
      <c r="B353" s="170" t="s">
        <v>97</v>
      </c>
      <c r="C353" s="177"/>
      <c r="D353" s="177"/>
      <c r="E353" s="176"/>
      <c r="F353" s="233"/>
    </row>
    <row r="354" spans="1:6" ht="15" hidden="1" customHeight="1" x14ac:dyDescent="0.25">
      <c r="A354" s="231" t="s">
        <v>98</v>
      </c>
      <c r="B354" s="170" t="s">
        <v>99</v>
      </c>
      <c r="C354" s="238"/>
      <c r="D354" s="238"/>
      <c r="E354" s="176">
        <f>SUM(E355:E370)</f>
        <v>0</v>
      </c>
      <c r="F354" s="237" t="e">
        <f>+E354/D354*100</f>
        <v>#DIV/0!</v>
      </c>
    </row>
    <row r="355" spans="1:6" ht="15" hidden="1" customHeight="1" x14ac:dyDescent="0.25">
      <c r="A355" s="232" t="s">
        <v>102</v>
      </c>
      <c r="B355" s="170" t="s">
        <v>103</v>
      </c>
      <c r="C355" s="177"/>
      <c r="D355" s="177"/>
      <c r="E355" s="176"/>
      <c r="F355" s="233"/>
    </row>
    <row r="356" spans="1:6" ht="15" hidden="1" customHeight="1" x14ac:dyDescent="0.25">
      <c r="A356" s="232" t="s">
        <v>104</v>
      </c>
      <c r="B356" s="170" t="s">
        <v>105</v>
      </c>
      <c r="C356" s="177"/>
      <c r="D356" s="177"/>
      <c r="E356" s="176"/>
      <c r="F356" s="233"/>
    </row>
    <row r="357" spans="1:6" ht="15" hidden="1" customHeight="1" x14ac:dyDescent="0.25">
      <c r="A357" s="232" t="s">
        <v>106</v>
      </c>
      <c r="B357" s="170" t="s">
        <v>107</v>
      </c>
      <c r="C357" s="177"/>
      <c r="D357" s="177"/>
      <c r="E357" s="176"/>
      <c r="F357" s="233"/>
    </row>
    <row r="358" spans="1:6" ht="15" hidden="1" customHeight="1" x14ac:dyDescent="0.25">
      <c r="A358" s="232" t="s">
        <v>112</v>
      </c>
      <c r="B358" s="170" t="s">
        <v>113</v>
      </c>
      <c r="C358" s="177"/>
      <c r="D358" s="177"/>
      <c r="E358" s="176"/>
      <c r="F358" s="233"/>
    </row>
    <row r="359" spans="1:6" ht="15" hidden="1" customHeight="1" x14ac:dyDescent="0.25">
      <c r="A359" s="232" t="s">
        <v>114</v>
      </c>
      <c r="B359" s="170" t="s">
        <v>115</v>
      </c>
      <c r="C359" s="177"/>
      <c r="D359" s="177"/>
      <c r="E359" s="176"/>
      <c r="F359" s="233"/>
    </row>
    <row r="360" spans="1:6" ht="15" hidden="1" customHeight="1" x14ac:dyDescent="0.25">
      <c r="A360" s="232">
        <v>3227</v>
      </c>
      <c r="B360" s="170" t="s">
        <v>602</v>
      </c>
      <c r="C360" s="177"/>
      <c r="D360" s="177"/>
      <c r="E360" s="176"/>
      <c r="F360" s="233"/>
    </row>
    <row r="361" spans="1:6" ht="15" hidden="1" customHeight="1" x14ac:dyDescent="0.25">
      <c r="A361" s="232" t="s">
        <v>124</v>
      </c>
      <c r="B361" s="170" t="s">
        <v>125</v>
      </c>
      <c r="C361" s="177"/>
      <c r="D361" s="177"/>
      <c r="E361" s="176"/>
      <c r="F361" s="233"/>
    </row>
    <row r="362" spans="1:6" ht="15" hidden="1" customHeight="1" x14ac:dyDescent="0.25">
      <c r="A362" s="232" t="s">
        <v>128</v>
      </c>
      <c r="B362" s="170" t="s">
        <v>129</v>
      </c>
      <c r="C362" s="177"/>
      <c r="D362" s="177"/>
      <c r="E362" s="176"/>
      <c r="F362" s="233"/>
    </row>
    <row r="363" spans="1:6" ht="15" hidden="1" customHeight="1" x14ac:dyDescent="0.25">
      <c r="A363" s="232" t="s">
        <v>130</v>
      </c>
      <c r="B363" s="170" t="s">
        <v>131</v>
      </c>
      <c r="C363" s="177"/>
      <c r="D363" s="177"/>
      <c r="E363" s="176"/>
      <c r="F363" s="233"/>
    </row>
    <row r="364" spans="1:6" ht="15" hidden="1" customHeight="1" x14ac:dyDescent="0.25">
      <c r="A364" s="232" t="s">
        <v>132</v>
      </c>
      <c r="B364" s="170" t="s">
        <v>133</v>
      </c>
      <c r="C364" s="177"/>
      <c r="D364" s="177"/>
      <c r="E364" s="176"/>
      <c r="F364" s="233"/>
    </row>
    <row r="365" spans="1:6" ht="15" hidden="1" customHeight="1" x14ac:dyDescent="0.25">
      <c r="A365" s="232" t="s">
        <v>136</v>
      </c>
      <c r="B365" s="170" t="s">
        <v>137</v>
      </c>
      <c r="C365" s="177"/>
      <c r="D365" s="177"/>
      <c r="E365" s="176"/>
      <c r="F365" s="233"/>
    </row>
    <row r="366" spans="1:6" ht="15" hidden="1" customHeight="1" x14ac:dyDescent="0.25">
      <c r="A366" s="232" t="s">
        <v>140</v>
      </c>
      <c r="B366" s="170" t="s">
        <v>141</v>
      </c>
      <c r="C366" s="177"/>
      <c r="D366" s="177"/>
      <c r="E366" s="176"/>
      <c r="F366" s="233"/>
    </row>
    <row r="367" spans="1:6" ht="15" hidden="1" customHeight="1" x14ac:dyDescent="0.25">
      <c r="A367" s="232" t="s">
        <v>144</v>
      </c>
      <c r="B367" s="170" t="s">
        <v>143</v>
      </c>
      <c r="C367" s="177"/>
      <c r="D367" s="177"/>
      <c r="E367" s="176"/>
      <c r="F367" s="233"/>
    </row>
    <row r="368" spans="1:6" ht="15" hidden="1" customHeight="1" x14ac:dyDescent="0.25">
      <c r="A368" s="232" t="s">
        <v>147</v>
      </c>
      <c r="B368" s="170" t="s">
        <v>148</v>
      </c>
      <c r="C368" s="177"/>
      <c r="D368" s="177"/>
      <c r="E368" s="176"/>
      <c r="F368" s="233"/>
    </row>
    <row r="369" spans="1:6" ht="15" hidden="1" customHeight="1" x14ac:dyDescent="0.25">
      <c r="A369" s="232" t="s">
        <v>151</v>
      </c>
      <c r="B369" s="170" t="s">
        <v>152</v>
      </c>
      <c r="C369" s="177"/>
      <c r="D369" s="177"/>
      <c r="E369" s="176"/>
      <c r="F369" s="233"/>
    </row>
    <row r="370" spans="1:6" ht="15" hidden="1" customHeight="1" x14ac:dyDescent="0.25">
      <c r="A370" s="232" t="s">
        <v>155</v>
      </c>
      <c r="B370" s="170" t="s">
        <v>156</v>
      </c>
      <c r="C370" s="177"/>
      <c r="D370" s="177"/>
      <c r="E370" s="176">
        <v>0</v>
      </c>
      <c r="F370" s="233"/>
    </row>
    <row r="371" spans="1:6" ht="15" hidden="1" customHeight="1" x14ac:dyDescent="0.25">
      <c r="A371" s="231" t="s">
        <v>166</v>
      </c>
      <c r="B371" s="170" t="s">
        <v>167</v>
      </c>
      <c r="C371" s="243"/>
      <c r="D371" s="243"/>
      <c r="E371" s="176">
        <f>SUM(E372)</f>
        <v>0</v>
      </c>
      <c r="F371" s="237" t="e">
        <f>+E371/D371*100</f>
        <v>#DIV/0!</v>
      </c>
    </row>
    <row r="372" spans="1:6" ht="15" hidden="1" customHeight="1" x14ac:dyDescent="0.25">
      <c r="A372" s="232" t="s">
        <v>174</v>
      </c>
      <c r="B372" s="170" t="s">
        <v>173</v>
      </c>
      <c r="C372" s="177"/>
      <c r="D372" s="177"/>
      <c r="E372" s="176"/>
      <c r="F372" s="233"/>
    </row>
    <row r="373" spans="1:6" ht="15" hidden="1" customHeight="1" x14ac:dyDescent="0.25">
      <c r="A373" s="231" t="s">
        <v>175</v>
      </c>
      <c r="B373" s="170" t="s">
        <v>176</v>
      </c>
      <c r="C373" s="243">
        <v>0</v>
      </c>
      <c r="D373" s="243">
        <v>0</v>
      </c>
      <c r="E373" s="176">
        <v>0</v>
      </c>
      <c r="F373" s="237" t="e">
        <f>+E373/D373*100</f>
        <v>#DIV/0!</v>
      </c>
    </row>
    <row r="374" spans="1:6" ht="15" hidden="1" customHeight="1" x14ac:dyDescent="0.25">
      <c r="A374" s="232" t="s">
        <v>405</v>
      </c>
      <c r="B374" s="170" t="s">
        <v>292</v>
      </c>
      <c r="C374" s="177"/>
      <c r="D374" s="177"/>
      <c r="E374" s="176">
        <v>0</v>
      </c>
      <c r="F374" s="233"/>
    </row>
    <row r="375" spans="1:6" ht="15" hidden="1" customHeight="1" x14ac:dyDescent="0.25">
      <c r="A375" s="232" t="s">
        <v>201</v>
      </c>
      <c r="B375" s="170" t="s">
        <v>202</v>
      </c>
      <c r="C375" s="177"/>
      <c r="D375" s="177"/>
      <c r="E375" s="176">
        <v>0</v>
      </c>
      <c r="F375" s="233"/>
    </row>
    <row r="376" spans="1:6" ht="15" hidden="1" customHeight="1" x14ac:dyDescent="0.25">
      <c r="A376" s="231" t="s">
        <v>233</v>
      </c>
      <c r="B376" s="170" t="s">
        <v>234</v>
      </c>
      <c r="C376" s="243"/>
      <c r="D376" s="243"/>
      <c r="E376" s="176">
        <f>SUM(E377:E378)</f>
        <v>0</v>
      </c>
      <c r="F376" s="237" t="e">
        <f>+E376/D376*100</f>
        <v>#DIV/0!</v>
      </c>
    </row>
    <row r="377" spans="1:6" ht="15" hidden="1" customHeight="1" x14ac:dyDescent="0.25">
      <c r="A377" s="232" t="s">
        <v>237</v>
      </c>
      <c r="B377" s="170" t="s">
        <v>238</v>
      </c>
      <c r="C377" s="177"/>
      <c r="D377" s="177"/>
      <c r="E377" s="176">
        <v>0</v>
      </c>
      <c r="F377" s="233"/>
    </row>
    <row r="378" spans="1:6" ht="15" hidden="1" customHeight="1" x14ac:dyDescent="0.25">
      <c r="A378" s="232" t="s">
        <v>243</v>
      </c>
      <c r="B378" s="170" t="s">
        <v>244</v>
      </c>
      <c r="C378" s="177"/>
      <c r="D378" s="177"/>
      <c r="E378" s="176"/>
      <c r="F378" s="233"/>
    </row>
    <row r="379" spans="1:6" ht="15" hidden="1" customHeight="1" x14ac:dyDescent="0.25">
      <c r="A379" s="231">
        <v>45</v>
      </c>
      <c r="B379" s="170" t="s">
        <v>250</v>
      </c>
      <c r="C379" s="178">
        <v>0</v>
      </c>
      <c r="D379" s="178">
        <v>0</v>
      </c>
      <c r="E379" s="176">
        <v>0</v>
      </c>
      <c r="F379" s="233"/>
    </row>
    <row r="380" spans="1:6" ht="15" hidden="1" customHeight="1" x14ac:dyDescent="0.25">
      <c r="A380" s="232">
        <v>4511</v>
      </c>
      <c r="B380" s="170" t="s">
        <v>252</v>
      </c>
      <c r="C380" s="177">
        <v>0</v>
      </c>
      <c r="D380" s="177">
        <v>0</v>
      </c>
      <c r="E380" s="176">
        <v>0</v>
      </c>
      <c r="F380" s="233"/>
    </row>
    <row r="381" spans="1:6" ht="38.25" hidden="1" customHeight="1" x14ac:dyDescent="0.25">
      <c r="A381" s="229" t="s">
        <v>562</v>
      </c>
      <c r="B381" s="171" t="s">
        <v>563</v>
      </c>
      <c r="C381" s="244"/>
      <c r="D381" s="244"/>
      <c r="E381" s="176"/>
      <c r="F381" s="237" t="e">
        <f>+E381/D381*100</f>
        <v>#DIV/0!</v>
      </c>
    </row>
    <row r="382" spans="1:6" ht="15" hidden="1" customHeight="1" x14ac:dyDescent="0.25">
      <c r="A382" s="230" t="s">
        <v>73</v>
      </c>
      <c r="B382" s="170" t="s">
        <v>74</v>
      </c>
      <c r="C382" s="243">
        <v>0</v>
      </c>
      <c r="D382" s="243">
        <v>0</v>
      </c>
      <c r="E382" s="176">
        <v>0</v>
      </c>
      <c r="F382" s="237" t="e">
        <f>+E382/D382*100</f>
        <v>#DIV/0!</v>
      </c>
    </row>
    <row r="383" spans="1:6" ht="15" hidden="1" customHeight="1" x14ac:dyDescent="0.25">
      <c r="A383" s="231" t="s">
        <v>83</v>
      </c>
      <c r="B383" s="170" t="s">
        <v>84</v>
      </c>
      <c r="C383" s="243"/>
      <c r="D383" s="243"/>
      <c r="E383" s="176"/>
      <c r="F383" s="237" t="e">
        <f>+E383/D383*100</f>
        <v>#DIV/0!</v>
      </c>
    </row>
    <row r="384" spans="1:6" ht="15" hidden="1" customHeight="1" x14ac:dyDescent="0.25">
      <c r="A384" s="232" t="s">
        <v>87</v>
      </c>
      <c r="B384" s="170" t="s">
        <v>88</v>
      </c>
      <c r="C384" s="177"/>
      <c r="D384" s="177"/>
      <c r="E384" s="176"/>
      <c r="F384" s="233"/>
    </row>
    <row r="385" spans="1:6" ht="15" hidden="1" customHeight="1" x14ac:dyDescent="0.25">
      <c r="A385" s="232" t="s">
        <v>93</v>
      </c>
      <c r="B385" s="170" t="s">
        <v>92</v>
      </c>
      <c r="C385" s="177"/>
      <c r="D385" s="177"/>
      <c r="E385" s="176"/>
      <c r="F385" s="233"/>
    </row>
    <row r="386" spans="1:6" ht="15" hidden="1" customHeight="1" x14ac:dyDescent="0.25">
      <c r="A386" s="232" t="s">
        <v>96</v>
      </c>
      <c r="B386" s="170" t="s">
        <v>97</v>
      </c>
      <c r="C386" s="177"/>
      <c r="D386" s="177"/>
      <c r="E386" s="176"/>
      <c r="F386" s="233"/>
    </row>
    <row r="387" spans="1:6" ht="15" hidden="1" customHeight="1" x14ac:dyDescent="0.25">
      <c r="A387" s="231" t="s">
        <v>98</v>
      </c>
      <c r="B387" s="170" t="s">
        <v>99</v>
      </c>
      <c r="C387" s="243"/>
      <c r="D387" s="243"/>
      <c r="E387" s="176"/>
      <c r="F387" s="237" t="e">
        <f>+E387/D387*100</f>
        <v>#DIV/0!</v>
      </c>
    </row>
    <row r="388" spans="1:6" ht="15" hidden="1" customHeight="1" x14ac:dyDescent="0.25">
      <c r="A388" s="232" t="s">
        <v>102</v>
      </c>
      <c r="B388" s="170" t="s">
        <v>103</v>
      </c>
      <c r="C388" s="177"/>
      <c r="D388" s="177"/>
      <c r="E388" s="176"/>
      <c r="F388" s="233"/>
    </row>
    <row r="389" spans="1:6" ht="15" hidden="1" customHeight="1" x14ac:dyDescent="0.25">
      <c r="A389" s="232" t="s">
        <v>104</v>
      </c>
      <c r="B389" s="170" t="s">
        <v>105</v>
      </c>
      <c r="C389" s="177"/>
      <c r="D389" s="177"/>
      <c r="E389" s="176"/>
      <c r="F389" s="233"/>
    </row>
    <row r="390" spans="1:6" ht="15" hidden="1" customHeight="1" x14ac:dyDescent="0.25">
      <c r="A390" s="232" t="s">
        <v>112</v>
      </c>
      <c r="B390" s="170" t="s">
        <v>113</v>
      </c>
      <c r="C390" s="177"/>
      <c r="D390" s="177"/>
      <c r="E390" s="176"/>
      <c r="F390" s="233"/>
    </row>
    <row r="391" spans="1:6" ht="15" hidden="1" customHeight="1" x14ac:dyDescent="0.25">
      <c r="A391" s="232" t="s">
        <v>136</v>
      </c>
      <c r="B391" s="170" t="s">
        <v>137</v>
      </c>
      <c r="C391" s="177"/>
      <c r="D391" s="177"/>
      <c r="E391" s="176"/>
      <c r="F391" s="233"/>
    </row>
    <row r="392" spans="1:6" ht="15" hidden="1" customHeight="1" x14ac:dyDescent="0.25">
      <c r="A392" s="231" t="s">
        <v>233</v>
      </c>
      <c r="B392" s="170" t="s">
        <v>234</v>
      </c>
      <c r="C392" s="243"/>
      <c r="D392" s="243"/>
      <c r="E392" s="176"/>
      <c r="F392" s="237" t="e">
        <f>+E392/D392*100</f>
        <v>#DIV/0!</v>
      </c>
    </row>
    <row r="393" spans="1:6" ht="15" hidden="1" customHeight="1" x14ac:dyDescent="0.25">
      <c r="A393" s="232" t="s">
        <v>241</v>
      </c>
      <c r="B393" s="170" t="s">
        <v>242</v>
      </c>
      <c r="C393" s="177"/>
      <c r="D393" s="177"/>
      <c r="E393" s="176"/>
      <c r="F393" s="233"/>
    </row>
    <row r="394" spans="1:6" ht="15" hidden="1" customHeight="1" x14ac:dyDescent="0.25">
      <c r="A394" s="230" t="s">
        <v>534</v>
      </c>
      <c r="B394" s="170" t="s">
        <v>535</v>
      </c>
      <c r="C394" s="243"/>
      <c r="D394" s="243"/>
      <c r="E394" s="176"/>
      <c r="F394" s="237" t="e">
        <f>+E394/D394*100</f>
        <v>#DIV/0!</v>
      </c>
    </row>
    <row r="395" spans="1:6" ht="15" hidden="1" customHeight="1" x14ac:dyDescent="0.25">
      <c r="A395" s="231" t="s">
        <v>83</v>
      </c>
      <c r="B395" s="170" t="s">
        <v>84</v>
      </c>
      <c r="C395" s="243"/>
      <c r="D395" s="243"/>
      <c r="E395" s="176"/>
      <c r="F395" s="237" t="e">
        <f>+E395/D395*100</f>
        <v>#DIV/0!</v>
      </c>
    </row>
    <row r="396" spans="1:6" ht="15" hidden="1" customHeight="1" x14ac:dyDescent="0.25">
      <c r="A396" s="232" t="s">
        <v>87</v>
      </c>
      <c r="B396" s="170" t="s">
        <v>88</v>
      </c>
      <c r="C396" s="177"/>
      <c r="D396" s="177"/>
      <c r="E396" s="176"/>
      <c r="F396" s="233"/>
    </row>
    <row r="397" spans="1:6" ht="15" hidden="1" customHeight="1" x14ac:dyDescent="0.25">
      <c r="A397" s="232" t="s">
        <v>93</v>
      </c>
      <c r="B397" s="170" t="s">
        <v>92</v>
      </c>
      <c r="C397" s="177"/>
      <c r="D397" s="177"/>
      <c r="E397" s="176"/>
      <c r="F397" s="233"/>
    </row>
    <row r="398" spans="1:6" ht="15" hidden="1" customHeight="1" x14ac:dyDescent="0.25">
      <c r="A398" s="232" t="s">
        <v>96</v>
      </c>
      <c r="B398" s="170" t="s">
        <v>97</v>
      </c>
      <c r="C398" s="177"/>
      <c r="D398" s="177"/>
      <c r="E398" s="176"/>
      <c r="F398" s="233"/>
    </row>
    <row r="399" spans="1:6" ht="15" hidden="1" customHeight="1" x14ac:dyDescent="0.25">
      <c r="A399" s="231" t="s">
        <v>98</v>
      </c>
      <c r="B399" s="170" t="s">
        <v>99</v>
      </c>
      <c r="C399" s="243"/>
      <c r="D399" s="243"/>
      <c r="E399" s="176"/>
      <c r="F399" s="237" t="e">
        <f>+E399/D399*100</f>
        <v>#DIV/0!</v>
      </c>
    </row>
    <row r="400" spans="1:6" ht="15" hidden="1" customHeight="1" x14ac:dyDescent="0.25">
      <c r="A400" s="232" t="s">
        <v>102</v>
      </c>
      <c r="B400" s="170" t="s">
        <v>103</v>
      </c>
      <c r="C400" s="177"/>
      <c r="D400" s="177"/>
      <c r="E400" s="176"/>
      <c r="F400" s="233"/>
    </row>
    <row r="401" spans="1:6" ht="15" hidden="1" customHeight="1" x14ac:dyDescent="0.25">
      <c r="A401" s="232" t="s">
        <v>104</v>
      </c>
      <c r="B401" s="170" t="s">
        <v>105</v>
      </c>
      <c r="C401" s="177"/>
      <c r="D401" s="177"/>
      <c r="E401" s="176"/>
      <c r="F401" s="233"/>
    </row>
    <row r="402" spans="1:6" ht="15" hidden="1" customHeight="1" x14ac:dyDescent="0.25">
      <c r="A402" s="232" t="s">
        <v>112</v>
      </c>
      <c r="B402" s="170" t="s">
        <v>113</v>
      </c>
      <c r="C402" s="177"/>
      <c r="D402" s="177"/>
      <c r="E402" s="176"/>
      <c r="F402" s="233"/>
    </row>
    <row r="403" spans="1:6" ht="15" hidden="1" customHeight="1" x14ac:dyDescent="0.25">
      <c r="A403" s="232" t="s">
        <v>136</v>
      </c>
      <c r="B403" s="170" t="s">
        <v>137</v>
      </c>
      <c r="C403" s="177"/>
      <c r="D403" s="177"/>
      <c r="E403" s="176"/>
      <c r="F403" s="233"/>
    </row>
    <row r="404" spans="1:6" ht="15" hidden="1" customHeight="1" x14ac:dyDescent="0.25">
      <c r="A404" s="231" t="s">
        <v>233</v>
      </c>
      <c r="B404" s="170" t="s">
        <v>234</v>
      </c>
      <c r="C404" s="238">
        <v>0</v>
      </c>
      <c r="D404" s="238">
        <v>0</v>
      </c>
      <c r="E404" s="176"/>
      <c r="F404" s="237" t="e">
        <f>+E404/D404*100</f>
        <v>#DIV/0!</v>
      </c>
    </row>
    <row r="405" spans="1:6" ht="15" hidden="1" customHeight="1" x14ac:dyDescent="0.25">
      <c r="A405" s="232" t="s">
        <v>241</v>
      </c>
      <c r="B405" s="170" t="s">
        <v>242</v>
      </c>
      <c r="C405" s="177"/>
      <c r="D405" s="177"/>
      <c r="E405" s="176"/>
      <c r="F405" s="233"/>
    </row>
    <row r="406" spans="1:6" ht="40.5" customHeight="1" x14ac:dyDescent="0.25">
      <c r="A406" s="249" t="s">
        <v>560</v>
      </c>
      <c r="B406" s="250" t="s">
        <v>561</v>
      </c>
      <c r="C406" s="235">
        <f>SUM(C407+C437)</f>
        <v>0</v>
      </c>
      <c r="D406" s="235">
        <f>SUM(D407+D437)</f>
        <v>0</v>
      </c>
      <c r="E406" s="236"/>
      <c r="F406" s="237" t="e">
        <f>+E406/D406*100</f>
        <v>#DIV/0!</v>
      </c>
    </row>
    <row r="407" spans="1:6" ht="15" customHeight="1" x14ac:dyDescent="0.25">
      <c r="A407" s="251" t="s">
        <v>73</v>
      </c>
      <c r="B407" s="250" t="s">
        <v>74</v>
      </c>
      <c r="C407" s="238">
        <f>SUM(C408+C411+C427+C429+C432+C435)</f>
        <v>0</v>
      </c>
      <c r="D407" s="238">
        <f>SUM(D408+D411+D427+D429+D432+D435)</f>
        <v>0</v>
      </c>
      <c r="E407" s="239"/>
      <c r="F407" s="237" t="e">
        <f>+E407/D407*100</f>
        <v>#DIV/0!</v>
      </c>
    </row>
    <row r="408" spans="1:6" ht="15" customHeight="1" x14ac:dyDescent="0.25">
      <c r="A408" s="252" t="s">
        <v>83</v>
      </c>
      <c r="B408" s="253" t="s">
        <v>84</v>
      </c>
      <c r="C408" s="238"/>
      <c r="D408" s="238"/>
      <c r="E408" s="254"/>
      <c r="F408" s="237" t="e">
        <f>+E408/D408*100</f>
        <v>#DIV/0!</v>
      </c>
    </row>
    <row r="409" spans="1:6" ht="15" customHeight="1" x14ac:dyDescent="0.25">
      <c r="A409" s="255" t="s">
        <v>87</v>
      </c>
      <c r="B409" s="253" t="s">
        <v>88</v>
      </c>
      <c r="C409" s="256"/>
      <c r="D409" s="256"/>
      <c r="E409" s="254"/>
      <c r="F409" s="257"/>
    </row>
    <row r="410" spans="1:6" ht="15" customHeight="1" x14ac:dyDescent="0.25">
      <c r="A410" s="255" t="s">
        <v>96</v>
      </c>
      <c r="B410" s="253" t="s">
        <v>97</v>
      </c>
      <c r="C410" s="256"/>
      <c r="D410" s="256"/>
      <c r="E410" s="254"/>
      <c r="F410" s="257"/>
    </row>
    <row r="411" spans="1:6" ht="15" customHeight="1" x14ac:dyDescent="0.25">
      <c r="A411" s="252" t="s">
        <v>98</v>
      </c>
      <c r="B411" s="253" t="s">
        <v>99</v>
      </c>
      <c r="C411" s="238"/>
      <c r="D411" s="238"/>
      <c r="E411" s="254"/>
      <c r="F411" s="237" t="e">
        <f>+E411/D411*100</f>
        <v>#DIV/0!</v>
      </c>
    </row>
    <row r="412" spans="1:6" ht="15" customHeight="1" x14ac:dyDescent="0.25">
      <c r="A412" s="255" t="s">
        <v>102</v>
      </c>
      <c r="B412" s="253" t="s">
        <v>103</v>
      </c>
      <c r="C412" s="256"/>
      <c r="D412" s="256"/>
      <c r="E412" s="254"/>
      <c r="F412" s="257"/>
    </row>
    <row r="413" spans="1:6" ht="15" customHeight="1" x14ac:dyDescent="0.25">
      <c r="A413" s="255" t="s">
        <v>104</v>
      </c>
      <c r="B413" s="253" t="s">
        <v>105</v>
      </c>
      <c r="C413" s="256"/>
      <c r="D413" s="256"/>
      <c r="E413" s="254"/>
      <c r="F413" s="257"/>
    </row>
    <row r="414" spans="1:6" ht="15" customHeight="1" x14ac:dyDescent="0.25">
      <c r="A414" s="255" t="s">
        <v>106</v>
      </c>
      <c r="B414" s="253" t="s">
        <v>107</v>
      </c>
      <c r="C414" s="256"/>
      <c r="D414" s="256"/>
      <c r="E414" s="254"/>
      <c r="F414" s="257"/>
    </row>
    <row r="415" spans="1:6" ht="15" customHeight="1" x14ac:dyDescent="0.25">
      <c r="A415" s="255" t="s">
        <v>112</v>
      </c>
      <c r="B415" s="253" t="s">
        <v>113</v>
      </c>
      <c r="C415" s="256"/>
      <c r="D415" s="256"/>
      <c r="E415" s="254"/>
      <c r="F415" s="257"/>
    </row>
    <row r="416" spans="1:6" ht="15" customHeight="1" x14ac:dyDescent="0.25">
      <c r="A416" s="255" t="s">
        <v>114</v>
      </c>
      <c r="B416" s="253" t="s">
        <v>115</v>
      </c>
      <c r="C416" s="256"/>
      <c r="D416" s="256"/>
      <c r="E416" s="254"/>
      <c r="F416" s="257"/>
    </row>
    <row r="417" spans="1:6" ht="15" customHeight="1" x14ac:dyDescent="0.25">
      <c r="A417" s="255" t="s">
        <v>124</v>
      </c>
      <c r="B417" s="253" t="s">
        <v>125</v>
      </c>
      <c r="C417" s="256"/>
      <c r="D417" s="256"/>
      <c r="E417" s="254"/>
      <c r="F417" s="257"/>
    </row>
    <row r="418" spans="1:6" ht="15" customHeight="1" x14ac:dyDescent="0.25">
      <c r="A418" s="255" t="s">
        <v>128</v>
      </c>
      <c r="B418" s="253" t="s">
        <v>129</v>
      </c>
      <c r="C418" s="256"/>
      <c r="D418" s="256"/>
      <c r="E418" s="254"/>
      <c r="F418" s="257"/>
    </row>
    <row r="419" spans="1:6" ht="15" customHeight="1" x14ac:dyDescent="0.25">
      <c r="A419" s="255" t="s">
        <v>130</v>
      </c>
      <c r="B419" s="253" t="s">
        <v>131</v>
      </c>
      <c r="C419" s="256"/>
      <c r="D419" s="256"/>
      <c r="E419" s="254"/>
      <c r="F419" s="257"/>
    </row>
    <row r="420" spans="1:6" ht="15" customHeight="1" x14ac:dyDescent="0.25">
      <c r="A420" s="255" t="s">
        <v>132</v>
      </c>
      <c r="B420" s="253" t="s">
        <v>133</v>
      </c>
      <c r="C420" s="256"/>
      <c r="D420" s="256"/>
      <c r="E420" s="254"/>
      <c r="F420" s="257"/>
    </row>
    <row r="421" spans="1:6" ht="15" customHeight="1" x14ac:dyDescent="0.25">
      <c r="A421" s="255" t="s">
        <v>136</v>
      </c>
      <c r="B421" s="253" t="s">
        <v>137</v>
      </c>
      <c r="C421" s="256"/>
      <c r="D421" s="256"/>
      <c r="E421" s="254"/>
      <c r="F421" s="257"/>
    </row>
    <row r="422" spans="1:6" ht="15" customHeight="1" x14ac:dyDescent="0.25">
      <c r="A422" s="255" t="s">
        <v>140</v>
      </c>
      <c r="B422" s="253" t="s">
        <v>141</v>
      </c>
      <c r="C422" s="256"/>
      <c r="D422" s="256"/>
      <c r="E422" s="254"/>
      <c r="F422" s="257"/>
    </row>
    <row r="423" spans="1:6" ht="15" customHeight="1" x14ac:dyDescent="0.25">
      <c r="A423" s="255" t="s">
        <v>144</v>
      </c>
      <c r="B423" s="253" t="s">
        <v>143</v>
      </c>
      <c r="C423" s="256"/>
      <c r="D423" s="256"/>
      <c r="E423" s="254"/>
      <c r="F423" s="257"/>
    </row>
    <row r="424" spans="1:6" ht="15" customHeight="1" x14ac:dyDescent="0.25">
      <c r="A424" s="255" t="s">
        <v>147</v>
      </c>
      <c r="B424" s="253" t="s">
        <v>148</v>
      </c>
      <c r="C424" s="256"/>
      <c r="D424" s="256"/>
      <c r="E424" s="254"/>
      <c r="F424" s="257"/>
    </row>
    <row r="425" spans="1:6" ht="15" customHeight="1" x14ac:dyDescent="0.25">
      <c r="A425" s="255" t="s">
        <v>151</v>
      </c>
      <c r="B425" s="253" t="s">
        <v>152</v>
      </c>
      <c r="C425" s="256"/>
      <c r="D425" s="256"/>
      <c r="E425" s="254"/>
      <c r="F425" s="257"/>
    </row>
    <row r="426" spans="1:6" ht="15" customHeight="1" x14ac:dyDescent="0.25">
      <c r="A426" s="255" t="s">
        <v>155</v>
      </c>
      <c r="B426" s="253" t="s">
        <v>156</v>
      </c>
      <c r="C426" s="256"/>
      <c r="D426" s="256"/>
      <c r="E426" s="254"/>
      <c r="F426" s="257"/>
    </row>
    <row r="427" spans="1:6" ht="15" customHeight="1" x14ac:dyDescent="0.25">
      <c r="A427" s="252" t="s">
        <v>166</v>
      </c>
      <c r="B427" s="253" t="s">
        <v>167</v>
      </c>
      <c r="C427" s="238">
        <v>0</v>
      </c>
      <c r="D427" s="238">
        <v>0</v>
      </c>
      <c r="E427" s="254"/>
      <c r="F427" s="237" t="e">
        <f>+E427/D427*100</f>
        <v>#DIV/0!</v>
      </c>
    </row>
    <row r="428" spans="1:6" ht="15" customHeight="1" x14ac:dyDescent="0.25">
      <c r="A428" s="255" t="s">
        <v>170</v>
      </c>
      <c r="B428" s="253" t="s">
        <v>171</v>
      </c>
      <c r="C428" s="256"/>
      <c r="D428" s="256"/>
      <c r="E428" s="254"/>
      <c r="F428" s="257"/>
    </row>
    <row r="429" spans="1:6" ht="15" customHeight="1" x14ac:dyDescent="0.25">
      <c r="A429" s="252" t="s">
        <v>175</v>
      </c>
      <c r="B429" s="253" t="s">
        <v>176</v>
      </c>
      <c r="C429" s="238">
        <v>0</v>
      </c>
      <c r="D429" s="238">
        <v>0</v>
      </c>
      <c r="E429" s="254"/>
      <c r="F429" s="237" t="e">
        <f>+E429/D429*100</f>
        <v>#DIV/0!</v>
      </c>
    </row>
    <row r="430" spans="1:6" ht="15" customHeight="1" x14ac:dyDescent="0.25">
      <c r="A430" s="255" t="s">
        <v>197</v>
      </c>
      <c r="B430" s="253" t="s">
        <v>198</v>
      </c>
      <c r="C430" s="256"/>
      <c r="D430" s="256"/>
      <c r="E430" s="254"/>
      <c r="F430" s="257"/>
    </row>
    <row r="431" spans="1:6" ht="15" customHeight="1" x14ac:dyDescent="0.25">
      <c r="A431" s="255" t="s">
        <v>199</v>
      </c>
      <c r="B431" s="253" t="s">
        <v>200</v>
      </c>
      <c r="C431" s="256"/>
      <c r="D431" s="256"/>
      <c r="E431" s="254"/>
      <c r="F431" s="257"/>
    </row>
    <row r="432" spans="1:6" ht="15" customHeight="1" x14ac:dyDescent="0.25">
      <c r="A432" s="252" t="s">
        <v>233</v>
      </c>
      <c r="B432" s="253" t="s">
        <v>234</v>
      </c>
      <c r="C432" s="238">
        <v>0</v>
      </c>
      <c r="D432" s="238">
        <v>0</v>
      </c>
      <c r="E432" s="254"/>
      <c r="F432" s="237" t="e">
        <f>+E432/D432*100</f>
        <v>#DIV/0!</v>
      </c>
    </row>
    <row r="433" spans="1:9" ht="15" customHeight="1" x14ac:dyDescent="0.25">
      <c r="A433" s="255" t="s">
        <v>237</v>
      </c>
      <c r="B433" s="253" t="s">
        <v>238</v>
      </c>
      <c r="C433" s="256"/>
      <c r="D433" s="256"/>
      <c r="E433" s="254"/>
      <c r="F433" s="257"/>
    </row>
    <row r="434" spans="1:9" ht="15" customHeight="1" x14ac:dyDescent="0.25">
      <c r="A434" s="255" t="s">
        <v>243</v>
      </c>
      <c r="B434" s="253" t="s">
        <v>244</v>
      </c>
      <c r="C434" s="256"/>
      <c r="D434" s="256"/>
      <c r="E434" s="254"/>
      <c r="F434" s="257"/>
    </row>
    <row r="435" spans="1:9" ht="15" customHeight="1" x14ac:dyDescent="0.25">
      <c r="A435" s="252">
        <v>45</v>
      </c>
      <c r="B435" s="253" t="s">
        <v>250</v>
      </c>
      <c r="C435" s="258">
        <v>0</v>
      </c>
      <c r="D435" s="258">
        <v>0</v>
      </c>
      <c r="E435" s="254"/>
      <c r="F435" s="257"/>
    </row>
    <row r="436" spans="1:9" ht="15" customHeight="1" x14ac:dyDescent="0.25">
      <c r="A436" s="255">
        <v>4511</v>
      </c>
      <c r="B436" s="253" t="s">
        <v>252</v>
      </c>
      <c r="C436" s="256"/>
      <c r="D436" s="256"/>
      <c r="E436" s="254"/>
      <c r="F436" s="257"/>
    </row>
    <row r="437" spans="1:9" ht="15" customHeight="1" x14ac:dyDescent="0.25">
      <c r="A437" s="251" t="s">
        <v>536</v>
      </c>
      <c r="B437" s="250" t="s">
        <v>537</v>
      </c>
      <c r="C437" s="235">
        <v>0</v>
      </c>
      <c r="D437" s="235">
        <v>0</v>
      </c>
      <c r="E437" s="236">
        <f>+E438</f>
        <v>104.63</v>
      </c>
      <c r="F437" s="237" t="e">
        <f>+E437/D437*100</f>
        <v>#DIV/0!</v>
      </c>
    </row>
    <row r="438" spans="1:9" ht="15" customHeight="1" x14ac:dyDescent="0.25">
      <c r="A438" s="252" t="s">
        <v>98</v>
      </c>
      <c r="B438" s="253" t="s">
        <v>99</v>
      </c>
      <c r="C438" s="238"/>
      <c r="D438" s="238"/>
      <c r="E438" s="254">
        <f>+E439</f>
        <v>104.63</v>
      </c>
      <c r="F438" s="237" t="e">
        <f>+E438/D438*100</f>
        <v>#DIV/0!</v>
      </c>
    </row>
    <row r="439" spans="1:9" ht="15" customHeight="1" x14ac:dyDescent="0.25">
      <c r="A439" s="255" t="s">
        <v>112</v>
      </c>
      <c r="B439" s="253" t="s">
        <v>113</v>
      </c>
      <c r="C439" s="256"/>
      <c r="D439" s="256"/>
      <c r="E439" s="254">
        <v>104.63</v>
      </c>
      <c r="F439" s="257"/>
    </row>
    <row r="440" spans="1:9" s="262" customFormat="1" ht="43.5" customHeight="1" x14ac:dyDescent="0.25">
      <c r="A440" s="249" t="s">
        <v>564</v>
      </c>
      <c r="B440" s="250" t="s">
        <v>565</v>
      </c>
      <c r="C440" s="259">
        <f>SUM(C441+C447)</f>
        <v>3064757</v>
      </c>
      <c r="D440" s="259">
        <f>SUM(D441+D447)</f>
        <v>4243053</v>
      </c>
      <c r="E440" s="260">
        <f>SUM(E441+E447)</f>
        <v>5087880.0500000007</v>
      </c>
      <c r="F440" s="261">
        <f>+E440/D440*100</f>
        <v>119.91082953712812</v>
      </c>
    </row>
    <row r="441" spans="1:9" ht="15" customHeight="1" x14ac:dyDescent="0.25">
      <c r="A441" s="263" t="s">
        <v>56</v>
      </c>
      <c r="B441" s="253" t="s">
        <v>55</v>
      </c>
      <c r="C441" s="238">
        <f>+C442+C444</f>
        <v>3064757</v>
      </c>
      <c r="D441" s="238">
        <f>+D442+D444</f>
        <v>4243053</v>
      </c>
      <c r="E441" s="239">
        <f>+E442+E444</f>
        <v>4891959.830000001</v>
      </c>
      <c r="F441" s="237">
        <f>+E441/D441*100</f>
        <v>115.29339440256818</v>
      </c>
    </row>
    <row r="442" spans="1:9" ht="15" customHeight="1" x14ac:dyDescent="0.25">
      <c r="A442" s="252" t="s">
        <v>98</v>
      </c>
      <c r="B442" s="253" t="s">
        <v>99</v>
      </c>
      <c r="C442" s="238">
        <v>0</v>
      </c>
      <c r="D442" s="238">
        <v>30000</v>
      </c>
      <c r="E442" s="254">
        <f>SUM(E443:E443)</f>
        <v>38639.15</v>
      </c>
      <c r="F442" s="240"/>
    </row>
    <row r="443" spans="1:9" ht="15" customHeight="1" x14ac:dyDescent="0.25">
      <c r="A443" s="255" t="s">
        <v>136</v>
      </c>
      <c r="B443" s="253" t="s">
        <v>137</v>
      </c>
      <c r="C443" s="256"/>
      <c r="D443" s="256"/>
      <c r="E443" s="254">
        <v>38639.15</v>
      </c>
      <c r="F443" s="257"/>
    </row>
    <row r="444" spans="1:9" ht="15" customHeight="1" x14ac:dyDescent="0.25">
      <c r="A444" s="252">
        <v>45</v>
      </c>
      <c r="B444" s="253" t="s">
        <v>250</v>
      </c>
      <c r="C444" s="258">
        <v>3064757</v>
      </c>
      <c r="D444" s="258">
        <v>4213053</v>
      </c>
      <c r="E444" s="254">
        <f>SUM(E445:E446)</f>
        <v>4853320.6800000006</v>
      </c>
      <c r="F444" s="257"/>
    </row>
    <row r="445" spans="1:9" ht="15" customHeight="1" x14ac:dyDescent="0.25">
      <c r="A445" s="255">
        <v>4511</v>
      </c>
      <c r="B445" s="253" t="s">
        <v>252</v>
      </c>
      <c r="C445" s="256"/>
      <c r="D445" s="256"/>
      <c r="E445" s="254">
        <v>4645377.9800000004</v>
      </c>
      <c r="F445" s="257"/>
    </row>
    <row r="446" spans="1:9" ht="15" customHeight="1" x14ac:dyDescent="0.25">
      <c r="A446" s="255" t="s">
        <v>484</v>
      </c>
      <c r="B446" s="253" t="s">
        <v>483</v>
      </c>
      <c r="C446" s="256"/>
      <c r="D446" s="256"/>
      <c r="E446" s="254">
        <v>207942.7</v>
      </c>
      <c r="F446" s="257"/>
    </row>
    <row r="447" spans="1:9" ht="23.1" customHeight="1" x14ac:dyDescent="0.25">
      <c r="A447" s="263" t="s">
        <v>538</v>
      </c>
      <c r="B447" s="253" t="s">
        <v>539</v>
      </c>
      <c r="C447" s="238">
        <v>0</v>
      </c>
      <c r="D447" s="238">
        <v>0</v>
      </c>
      <c r="E447" s="254">
        <f>+E448+E453+E455</f>
        <v>195920.22</v>
      </c>
      <c r="F447" s="237" t="e">
        <f>+E447/D447*100</f>
        <v>#DIV/0!</v>
      </c>
      <c r="I447" s="254"/>
    </row>
    <row r="448" spans="1:9" ht="15" customHeight="1" x14ac:dyDescent="0.25">
      <c r="A448" s="252" t="s">
        <v>98</v>
      </c>
      <c r="B448" s="253" t="s">
        <v>99</v>
      </c>
      <c r="C448" s="238">
        <v>0</v>
      </c>
      <c r="D448" s="238">
        <v>0</v>
      </c>
      <c r="E448" s="254">
        <f>SUM(E449:E452)</f>
        <v>138348.87</v>
      </c>
      <c r="F448" s="237" t="e">
        <f>+E448/D448*100</f>
        <v>#DIV/0!</v>
      </c>
    </row>
    <row r="449" spans="1:9" ht="15" customHeight="1" x14ac:dyDescent="0.25">
      <c r="A449" s="255">
        <v>3221</v>
      </c>
      <c r="B449" s="253" t="s">
        <v>113</v>
      </c>
      <c r="C449" s="238"/>
      <c r="D449" s="238"/>
      <c r="E449" s="254">
        <v>8998.1299999999992</v>
      </c>
      <c r="F449" s="237"/>
    </row>
    <row r="450" spans="1:9" ht="15" customHeight="1" x14ac:dyDescent="0.25">
      <c r="A450" s="255" t="s">
        <v>126</v>
      </c>
      <c r="B450" s="253" t="s">
        <v>127</v>
      </c>
      <c r="C450" s="243"/>
      <c r="D450" s="243"/>
      <c r="E450" s="254">
        <v>6537.6</v>
      </c>
      <c r="F450" s="237"/>
    </row>
    <row r="451" spans="1:9" ht="15" customHeight="1" x14ac:dyDescent="0.25">
      <c r="A451" s="255" t="s">
        <v>132</v>
      </c>
      <c r="B451" s="253" t="s">
        <v>133</v>
      </c>
      <c r="C451" s="256"/>
      <c r="D451" s="256"/>
      <c r="E451" s="254">
        <v>95349.07</v>
      </c>
      <c r="F451" s="257"/>
    </row>
    <row r="452" spans="1:9" ht="15" customHeight="1" x14ac:dyDescent="0.25">
      <c r="A452" s="255" t="s">
        <v>136</v>
      </c>
      <c r="B452" s="253" t="s">
        <v>137</v>
      </c>
      <c r="C452" s="256"/>
      <c r="D452" s="256"/>
      <c r="E452" s="254">
        <v>27464.07</v>
      </c>
      <c r="F452" s="257"/>
    </row>
    <row r="453" spans="1:9" ht="24" customHeight="1" x14ac:dyDescent="0.25">
      <c r="A453" s="252" t="s">
        <v>233</v>
      </c>
      <c r="B453" s="253" t="s">
        <v>234</v>
      </c>
      <c r="C453" s="238">
        <v>0</v>
      </c>
      <c r="D453" s="238">
        <v>0</v>
      </c>
      <c r="E453" s="254">
        <f>+E454</f>
        <v>27716.25</v>
      </c>
      <c r="F453" s="237" t="e">
        <f>+E453/D453*100</f>
        <v>#DIV/0!</v>
      </c>
    </row>
    <row r="454" spans="1:9" ht="15" customHeight="1" x14ac:dyDescent="0.25">
      <c r="A454" s="255" t="s">
        <v>443</v>
      </c>
      <c r="B454" s="253" t="s">
        <v>362</v>
      </c>
      <c r="C454" s="256"/>
      <c r="D454" s="256"/>
      <c r="E454" s="254">
        <v>27716.25</v>
      </c>
      <c r="F454" s="257"/>
    </row>
    <row r="455" spans="1:9" ht="15" customHeight="1" x14ac:dyDescent="0.25">
      <c r="A455" s="252" t="s">
        <v>249</v>
      </c>
      <c r="B455" s="253" t="s">
        <v>250</v>
      </c>
      <c r="C455" s="264">
        <v>0</v>
      </c>
      <c r="D455" s="264">
        <v>0</v>
      </c>
      <c r="E455" s="254">
        <f>+E456</f>
        <v>29855.1</v>
      </c>
      <c r="F455" s="237" t="e">
        <f>+E455/D455*100</f>
        <v>#DIV/0!</v>
      </c>
    </row>
    <row r="456" spans="1:9" ht="27.75" customHeight="1" x14ac:dyDescent="0.25">
      <c r="A456" s="255">
        <v>4541</v>
      </c>
      <c r="B456" s="253" t="s">
        <v>603</v>
      </c>
      <c r="C456" s="256"/>
      <c r="D456" s="256"/>
      <c r="E456" s="254">
        <v>29855.1</v>
      </c>
      <c r="F456" s="257"/>
    </row>
    <row r="457" spans="1:9" ht="48" customHeight="1" x14ac:dyDescent="0.25">
      <c r="A457" s="249" t="s">
        <v>566</v>
      </c>
      <c r="B457" s="250" t="s">
        <v>567</v>
      </c>
      <c r="C457" s="235">
        <f>+C458</f>
        <v>14961661</v>
      </c>
      <c r="D457" s="235">
        <f>+D458</f>
        <v>17467353</v>
      </c>
      <c r="E457" s="236">
        <f>+E458</f>
        <v>13520544.98</v>
      </c>
      <c r="F457" s="237">
        <f>+E457/D457*100</f>
        <v>77.404658736787425</v>
      </c>
    </row>
    <row r="458" spans="1:9" ht="15" customHeight="1" x14ac:dyDescent="0.25">
      <c r="A458" s="263" t="s">
        <v>544</v>
      </c>
      <c r="B458" s="253" t="s">
        <v>545</v>
      </c>
      <c r="C458" s="238">
        <f>+C459+C462</f>
        <v>14961661</v>
      </c>
      <c r="D458" s="238">
        <f>+D459+D462</f>
        <v>17467353</v>
      </c>
      <c r="E458" s="254">
        <f>+E459+E462</f>
        <v>13520544.98</v>
      </c>
      <c r="F458" s="240"/>
      <c r="I458" s="254"/>
    </row>
    <row r="459" spans="1:9" ht="15" customHeight="1" x14ac:dyDescent="0.25">
      <c r="A459" s="252" t="s">
        <v>98</v>
      </c>
      <c r="B459" s="253" t="s">
        <v>99</v>
      </c>
      <c r="C459" s="238">
        <v>60000</v>
      </c>
      <c r="D459" s="238">
        <v>100000</v>
      </c>
      <c r="E459" s="254">
        <f>+E460+E461</f>
        <v>134397.21000000002</v>
      </c>
      <c r="F459" s="240"/>
    </row>
    <row r="460" spans="1:9" ht="15" customHeight="1" x14ac:dyDescent="0.25">
      <c r="A460" s="255" t="s">
        <v>126</v>
      </c>
      <c r="B460" s="253" t="s">
        <v>127</v>
      </c>
      <c r="C460" s="243"/>
      <c r="D460" s="243"/>
      <c r="E460" s="254">
        <v>38062.5</v>
      </c>
      <c r="F460" s="240"/>
    </row>
    <row r="461" spans="1:9" ht="15" customHeight="1" x14ac:dyDescent="0.25">
      <c r="A461" s="255" t="s">
        <v>136</v>
      </c>
      <c r="B461" s="253" t="s">
        <v>137</v>
      </c>
      <c r="C461" s="243"/>
      <c r="D461" s="243"/>
      <c r="E461" s="254">
        <v>96334.71</v>
      </c>
      <c r="F461" s="257"/>
    </row>
    <row r="462" spans="1:9" ht="15" customHeight="1" x14ac:dyDescent="0.25">
      <c r="A462" s="252" t="s">
        <v>249</v>
      </c>
      <c r="B462" s="253" t="s">
        <v>250</v>
      </c>
      <c r="C462" s="258">
        <v>14901661</v>
      </c>
      <c r="D462" s="258">
        <v>17367353</v>
      </c>
      <c r="E462" s="254">
        <f>SUM(E463:E464)</f>
        <v>13386147.77</v>
      </c>
      <c r="F462" s="257"/>
    </row>
    <row r="463" spans="1:9" ht="15" customHeight="1" x14ac:dyDescent="0.25">
      <c r="A463" s="255" t="s">
        <v>253</v>
      </c>
      <c r="B463" s="253" t="s">
        <v>252</v>
      </c>
      <c r="C463" s="256"/>
      <c r="D463" s="256"/>
      <c r="E463" s="254">
        <v>13288399.639999999</v>
      </c>
      <c r="F463" s="257"/>
    </row>
    <row r="464" spans="1:9" ht="15" customHeight="1" x14ac:dyDescent="0.25">
      <c r="A464" s="255">
        <v>4541</v>
      </c>
      <c r="B464" s="253" t="s">
        <v>603</v>
      </c>
      <c r="C464" s="256"/>
      <c r="D464" s="256"/>
      <c r="E464" s="254">
        <v>97748.13</v>
      </c>
      <c r="F464" s="257"/>
    </row>
    <row r="465" spans="1:10" ht="39" customHeight="1" x14ac:dyDescent="0.25">
      <c r="A465" s="249" t="s">
        <v>593</v>
      </c>
      <c r="B465" s="250" t="s">
        <v>604</v>
      </c>
      <c r="C465" s="265">
        <f>SUM(C466)</f>
        <v>3394897</v>
      </c>
      <c r="D465" s="265">
        <f>SUM(D466)</f>
        <v>3394897</v>
      </c>
      <c r="E465" s="266">
        <f>SUM(E466)</f>
        <v>1636595.21</v>
      </c>
      <c r="F465" s="237">
        <f>+E465/D465*100</f>
        <v>48.207507031877547</v>
      </c>
      <c r="I465" s="254"/>
      <c r="J465" s="267"/>
    </row>
    <row r="466" spans="1:10" ht="15" customHeight="1" x14ac:dyDescent="0.25">
      <c r="A466" s="263" t="s">
        <v>542</v>
      </c>
      <c r="B466" s="253" t="s">
        <v>543</v>
      </c>
      <c r="C466" s="258">
        <f>SUM(C467+C471+C487+C489+C491)</f>
        <v>3394897</v>
      </c>
      <c r="D466" s="258">
        <f>SUM(D467+D471+D487+D489+D491)</f>
        <v>3394897</v>
      </c>
      <c r="E466" s="254">
        <f>SUM(E467+E471+E491+E485+E487+E489)</f>
        <v>1636595.21</v>
      </c>
      <c r="F466" s="237">
        <f>+E466/D466*100</f>
        <v>48.207507031877547</v>
      </c>
    </row>
    <row r="467" spans="1:10" ht="15" customHeight="1" x14ac:dyDescent="0.25">
      <c r="A467" s="252" t="s">
        <v>83</v>
      </c>
      <c r="B467" s="253" t="s">
        <v>84</v>
      </c>
      <c r="C467" s="258">
        <v>489494</v>
      </c>
      <c r="D467" s="258">
        <v>474122</v>
      </c>
      <c r="E467" s="254">
        <f>SUM(E468:E470)</f>
        <v>150887.59</v>
      </c>
      <c r="F467" s="237">
        <f>+E467/D467*100</f>
        <v>31.824633744057433</v>
      </c>
    </row>
    <row r="468" spans="1:10" ht="15" customHeight="1" x14ac:dyDescent="0.25">
      <c r="A468" s="255" t="s">
        <v>87</v>
      </c>
      <c r="B468" s="253" t="s">
        <v>88</v>
      </c>
      <c r="C468" s="268"/>
      <c r="D468" s="268"/>
      <c r="E468" s="254">
        <v>126341.26</v>
      </c>
      <c r="F468" s="257"/>
    </row>
    <row r="469" spans="1:10" ht="15" customHeight="1" x14ac:dyDescent="0.25">
      <c r="A469" s="255">
        <v>3121</v>
      </c>
      <c r="B469" s="253" t="s">
        <v>92</v>
      </c>
      <c r="C469" s="268"/>
      <c r="D469" s="268"/>
      <c r="E469" s="254">
        <v>3700</v>
      </c>
      <c r="F469" s="257"/>
    </row>
    <row r="470" spans="1:10" ht="15" customHeight="1" x14ac:dyDescent="0.25">
      <c r="A470" s="255" t="s">
        <v>96</v>
      </c>
      <c r="B470" s="253" t="s">
        <v>97</v>
      </c>
      <c r="C470" s="268"/>
      <c r="D470" s="268"/>
      <c r="E470" s="254">
        <v>20846.330000000002</v>
      </c>
      <c r="F470" s="237" t="e">
        <f>+E470/D470*100</f>
        <v>#DIV/0!</v>
      </c>
    </row>
    <row r="471" spans="1:10" ht="15" customHeight="1" x14ac:dyDescent="0.25">
      <c r="A471" s="252" t="s">
        <v>98</v>
      </c>
      <c r="B471" s="253" t="s">
        <v>99</v>
      </c>
      <c r="C471" s="258">
        <v>886811</v>
      </c>
      <c r="D471" s="258">
        <v>915632</v>
      </c>
      <c r="E471" s="254">
        <f>SUM(E472:E484)</f>
        <v>543988.71000000008</v>
      </c>
      <c r="F471" s="257"/>
    </row>
    <row r="472" spans="1:10" ht="15" customHeight="1" x14ac:dyDescent="0.25">
      <c r="A472" s="255">
        <v>3211</v>
      </c>
      <c r="B472" s="253" t="s">
        <v>103</v>
      </c>
      <c r="C472" s="268"/>
      <c r="D472" s="268"/>
      <c r="E472" s="254">
        <v>13338.25</v>
      </c>
      <c r="F472" s="257"/>
    </row>
    <row r="473" spans="1:10" ht="15" customHeight="1" x14ac:dyDescent="0.25">
      <c r="A473" s="255" t="s">
        <v>104</v>
      </c>
      <c r="B473" s="253" t="s">
        <v>105</v>
      </c>
      <c r="C473" s="268"/>
      <c r="D473" s="268"/>
      <c r="E473" s="254">
        <v>2116.9499999999998</v>
      </c>
      <c r="F473" s="257"/>
    </row>
    <row r="474" spans="1:10" ht="15" customHeight="1" x14ac:dyDescent="0.25">
      <c r="A474" s="255">
        <v>3213</v>
      </c>
      <c r="B474" s="253" t="s">
        <v>107</v>
      </c>
      <c r="C474" s="268"/>
      <c r="D474" s="268"/>
      <c r="E474" s="254">
        <v>6876.49</v>
      </c>
      <c r="F474" s="257"/>
    </row>
    <row r="475" spans="1:10" ht="15" customHeight="1" x14ac:dyDescent="0.25">
      <c r="A475" s="255">
        <v>3221</v>
      </c>
      <c r="B475" s="253" t="s">
        <v>113</v>
      </c>
      <c r="C475" s="268"/>
      <c r="D475" s="268"/>
      <c r="E475" s="254">
        <v>490401.95</v>
      </c>
      <c r="F475" s="257"/>
    </row>
    <row r="476" spans="1:10" ht="15" customHeight="1" x14ac:dyDescent="0.25">
      <c r="A476" s="255">
        <v>3225</v>
      </c>
      <c r="B476" s="253" t="s">
        <v>119</v>
      </c>
      <c r="C476" s="268"/>
      <c r="D476" s="268"/>
      <c r="E476" s="254">
        <v>1496</v>
      </c>
      <c r="F476" s="257"/>
    </row>
    <row r="477" spans="1:10" ht="15" customHeight="1" x14ac:dyDescent="0.25">
      <c r="A477" s="255">
        <v>3227</v>
      </c>
      <c r="B477" s="253" t="s">
        <v>121</v>
      </c>
      <c r="C477" s="268"/>
      <c r="D477" s="268"/>
      <c r="E477" s="254">
        <v>614.25</v>
      </c>
      <c r="F477" s="257"/>
    </row>
    <row r="478" spans="1:10" ht="15" customHeight="1" x14ac:dyDescent="0.25">
      <c r="A478" s="255">
        <v>3231</v>
      </c>
      <c r="B478" s="253" t="s">
        <v>125</v>
      </c>
      <c r="C478" s="268"/>
      <c r="D478" s="268"/>
      <c r="E478" s="254">
        <v>218.75</v>
      </c>
      <c r="F478" s="257"/>
    </row>
    <row r="479" spans="1:10" ht="15" customHeight="1" x14ac:dyDescent="0.25">
      <c r="A479" s="255">
        <v>3232</v>
      </c>
      <c r="B479" s="253" t="s">
        <v>127</v>
      </c>
      <c r="C479" s="268"/>
      <c r="D479" s="268"/>
      <c r="E479" s="254">
        <v>484.25</v>
      </c>
      <c r="F479" s="257"/>
    </row>
    <row r="480" spans="1:10" ht="15" customHeight="1" x14ac:dyDescent="0.25">
      <c r="A480" s="255">
        <v>3233</v>
      </c>
      <c r="B480" s="253" t="s">
        <v>129</v>
      </c>
      <c r="C480" s="268"/>
      <c r="D480" s="268"/>
      <c r="E480" s="254">
        <v>5089.21</v>
      </c>
      <c r="F480" s="257"/>
    </row>
    <row r="481" spans="1:6" ht="15" customHeight="1" x14ac:dyDescent="0.25">
      <c r="A481" s="255">
        <v>3235</v>
      </c>
      <c r="B481" s="253" t="s">
        <v>133</v>
      </c>
      <c r="C481" s="268"/>
      <c r="D481" s="268"/>
      <c r="E481" s="254">
        <v>771.76</v>
      </c>
      <c r="F481" s="257"/>
    </row>
    <row r="482" spans="1:6" ht="15" customHeight="1" x14ac:dyDescent="0.25">
      <c r="A482" s="255">
        <v>3237</v>
      </c>
      <c r="B482" s="253" t="s">
        <v>137</v>
      </c>
      <c r="C482" s="268"/>
      <c r="D482" s="268"/>
      <c r="E482" s="254">
        <v>21767.8</v>
      </c>
      <c r="F482" s="257"/>
    </row>
    <row r="483" spans="1:6" ht="15" customHeight="1" x14ac:dyDescent="0.25">
      <c r="A483" s="255">
        <v>3238</v>
      </c>
      <c r="B483" s="253" t="s">
        <v>139</v>
      </c>
      <c r="C483" s="268"/>
      <c r="D483" s="268"/>
      <c r="E483" s="254">
        <v>250</v>
      </c>
      <c r="F483" s="257"/>
    </row>
    <row r="484" spans="1:6" ht="15" customHeight="1" x14ac:dyDescent="0.25">
      <c r="A484" s="255">
        <v>3293</v>
      </c>
      <c r="B484" s="253" t="s">
        <v>152</v>
      </c>
      <c r="C484" s="268"/>
      <c r="D484" s="268"/>
      <c r="E484" s="254">
        <v>563.04999999999995</v>
      </c>
      <c r="F484" s="257"/>
    </row>
    <row r="485" spans="1:6" ht="15" customHeight="1" x14ac:dyDescent="0.25">
      <c r="A485" s="252" t="s">
        <v>160</v>
      </c>
      <c r="B485" s="253" t="s">
        <v>161</v>
      </c>
      <c r="C485" s="238">
        <v>0</v>
      </c>
      <c r="D485" s="238">
        <v>0</v>
      </c>
      <c r="E485" s="254">
        <f>SUM(E486)</f>
        <v>1103.94</v>
      </c>
      <c r="F485" s="237" t="e">
        <f>+E485/D485*100</f>
        <v>#DIV/0!</v>
      </c>
    </row>
    <row r="486" spans="1:6" ht="25.5" x14ac:dyDescent="0.25">
      <c r="A486" s="255" t="s">
        <v>389</v>
      </c>
      <c r="B486" s="253" t="s">
        <v>390</v>
      </c>
      <c r="C486" s="256"/>
      <c r="D486" s="256"/>
      <c r="E486" s="254">
        <v>1103.94</v>
      </c>
      <c r="F486" s="257"/>
    </row>
    <row r="487" spans="1:6" x14ac:dyDescent="0.25">
      <c r="A487" s="252" t="s">
        <v>166</v>
      </c>
      <c r="B487" s="253" t="s">
        <v>167</v>
      </c>
      <c r="C487" s="238">
        <v>152000</v>
      </c>
      <c r="D487" s="238">
        <v>152000</v>
      </c>
      <c r="E487" s="254">
        <f>SUM(E488)</f>
        <v>422610.28</v>
      </c>
      <c r="F487" s="237">
        <f>+E487/D487*100</f>
        <v>278.03307894736844</v>
      </c>
    </row>
    <row r="488" spans="1:6" ht="25.5" x14ac:dyDescent="0.25">
      <c r="A488" s="255" t="s">
        <v>174</v>
      </c>
      <c r="B488" s="253" t="s">
        <v>173</v>
      </c>
      <c r="C488" s="256"/>
      <c r="D488" s="256"/>
      <c r="E488" s="254">
        <v>422610.28</v>
      </c>
      <c r="F488" s="257"/>
    </row>
    <row r="489" spans="1:6" ht="25.5" x14ac:dyDescent="0.25">
      <c r="A489" s="252" t="s">
        <v>175</v>
      </c>
      <c r="B489" s="253" t="s">
        <v>176</v>
      </c>
      <c r="C489" s="238">
        <v>139942</v>
      </c>
      <c r="D489" s="238">
        <v>139942</v>
      </c>
      <c r="E489" s="254">
        <f>SUM(E490:E490)</f>
        <v>61956.15</v>
      </c>
      <c r="F489" s="237">
        <f>+E489/D489*100</f>
        <v>44.272734418544829</v>
      </c>
    </row>
    <row r="490" spans="1:6" ht="38.25" x14ac:dyDescent="0.25">
      <c r="A490" s="255" t="s">
        <v>405</v>
      </c>
      <c r="B490" s="253" t="s">
        <v>292</v>
      </c>
      <c r="C490" s="256"/>
      <c r="D490" s="256"/>
      <c r="E490" s="254">
        <v>61956.15</v>
      </c>
      <c r="F490" s="257"/>
    </row>
    <row r="491" spans="1:6" ht="15" customHeight="1" x14ac:dyDescent="0.25">
      <c r="A491" s="252" t="s">
        <v>233</v>
      </c>
      <c r="B491" s="253" t="s">
        <v>234</v>
      </c>
      <c r="C491" s="258">
        <v>1726650</v>
      </c>
      <c r="D491" s="258">
        <v>1713201</v>
      </c>
      <c r="E491" s="254">
        <f>SUM(E492:E494)</f>
        <v>456048.54</v>
      </c>
      <c r="F491" s="237">
        <f>+E491/D491*100</f>
        <v>26.619675099419155</v>
      </c>
    </row>
    <row r="492" spans="1:6" ht="15" customHeight="1" x14ac:dyDescent="0.25">
      <c r="A492" s="255" t="s">
        <v>241</v>
      </c>
      <c r="B492" s="253" t="s">
        <v>242</v>
      </c>
      <c r="C492" s="256"/>
      <c r="D492" s="256"/>
      <c r="E492" s="254">
        <v>6712</v>
      </c>
      <c r="F492" s="237"/>
    </row>
    <row r="493" spans="1:6" ht="15" customHeight="1" x14ac:dyDescent="0.25">
      <c r="A493" s="255" t="s">
        <v>243</v>
      </c>
      <c r="B493" s="253" t="s">
        <v>244</v>
      </c>
      <c r="C493" s="256"/>
      <c r="D493" s="256"/>
      <c r="E493" s="254">
        <v>447386.54</v>
      </c>
      <c r="F493" s="237"/>
    </row>
    <row r="494" spans="1:6" x14ac:dyDescent="0.25">
      <c r="A494" s="269">
        <v>4262</v>
      </c>
      <c r="B494" s="270" t="s">
        <v>605</v>
      </c>
      <c r="C494" s="271"/>
      <c r="D494" s="271"/>
      <c r="E494" s="272">
        <v>1950</v>
      </c>
      <c r="F494" s="273"/>
    </row>
    <row r="495" spans="1:6" x14ac:dyDescent="0.25">
      <c r="A495" s="164"/>
      <c r="B495" s="164"/>
      <c r="C495" s="164"/>
      <c r="D495" s="164"/>
      <c r="E495" s="175"/>
      <c r="F495" s="164"/>
    </row>
    <row r="496" spans="1:6" x14ac:dyDescent="0.25">
      <c r="A496" s="164"/>
      <c r="B496" s="164"/>
      <c r="C496" s="164"/>
      <c r="D496" s="164"/>
      <c r="E496" s="175"/>
      <c r="F496" s="164"/>
    </row>
    <row r="497" spans="1:6" x14ac:dyDescent="0.25">
      <c r="A497" s="164"/>
      <c r="B497" s="164"/>
      <c r="C497" s="164"/>
      <c r="D497" s="164"/>
      <c r="E497" s="175"/>
      <c r="F497" s="164"/>
    </row>
  </sheetData>
  <mergeCells count="7">
    <mergeCell ref="A13:F13"/>
    <mergeCell ref="B15:F15"/>
    <mergeCell ref="A7:F7"/>
    <mergeCell ref="A8:F8"/>
    <mergeCell ref="A10:B10"/>
    <mergeCell ref="A11:B11"/>
    <mergeCell ref="B12:F12"/>
  </mergeCells>
  <pageMargins left="0.7" right="0.7" top="0.75" bottom="0.75" header="0.3" footer="0.3"/>
  <pageSetup paperSize="9" scale="65" fitToHeight="0" orientation="portrait" r:id="rId1"/>
  <ignoredErrors>
    <ignoredError sqref="D17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A. SAŽETAK</vt:lpstr>
      <vt:lpstr>A.1 PRIHODI EK</vt:lpstr>
      <vt:lpstr>A.1 RASHODI EK</vt:lpstr>
      <vt:lpstr>A.2 PRIHODI I RASHODI IF</vt:lpstr>
      <vt:lpstr>A.3 RASHODI FUNKC</vt:lpstr>
      <vt:lpstr>B.1 RAČUN FINANC EK</vt:lpstr>
      <vt:lpstr>B.2 RAČUN FINANC IF</vt:lpstr>
      <vt:lpstr>II. POSEBNI DIO 08006</vt:lpstr>
      <vt:lpstr>'A.1 PRIHODI EK'!Print_Titles</vt:lpstr>
      <vt:lpstr>'A.1 RASHODI EK'!Print_Titles</vt:lpstr>
      <vt:lpstr>'A.2 PRIHODI I RASHODI IF'!Print_Titles</vt:lpstr>
      <vt:lpstr>'B.1 RAČUN FINANC EK'!Print_Titles</vt:lpstr>
    </vt:vector>
  </TitlesOfParts>
  <Company>MZO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</dc:creator>
  <cp:lastModifiedBy>Katarina Kramar</cp:lastModifiedBy>
  <cp:lastPrinted>2025-07-21T12:18:28Z</cp:lastPrinted>
  <dcterms:created xsi:type="dcterms:W3CDTF">2024-02-22T20:30:43Z</dcterms:created>
  <dcterms:modified xsi:type="dcterms:W3CDTF">2026-04-07T08:15:59Z</dcterms:modified>
</cp:coreProperties>
</file>